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978" activeTab="3"/>
  </bookViews>
  <sheets>
    <sheet name="IB_TARTALOMJEGYZÉK" sheetId="1" r:id="rId1"/>
    <sheet name="IB_ALAPADATOK" sheetId="2" r:id="rId2"/>
    <sheet name="IB_ÖSSZEFÜGGÉSEK" sheetId="3" r:id="rId3"/>
    <sheet name="IB_1.1.sz.mell." sheetId="4" r:id="rId4"/>
    <sheet name="IB_2.1.sz.mell" sheetId="5" r:id="rId5"/>
    <sheet name="IB_2.2.sz.mell" sheetId="6" r:id="rId6"/>
    <sheet name="IB_ELLENŐRZÉS" sheetId="7" r:id="rId7"/>
    <sheet name="IB_6.1.sz.mell" sheetId="8" r:id="rId8"/>
    <sheet name="IB_6.2.sz.mell" sheetId="9" r:id="rId9"/>
    <sheet name="IB_6.3.sz.mell" sheetId="10" r:id="rId10"/>
  </sheets>
  <definedNames>
    <definedName name="_xlfn.IFERROR" hidden="1">#NAME?</definedName>
    <definedName name="_xlnm.Print_Titles" localSheetId="7">'IB_6.1.sz.mell'!$1:$6</definedName>
    <definedName name="_xlnm.Print_Titles" localSheetId="8">'IB_6.2.sz.mell'!$1:$6</definedName>
    <definedName name="_xlnm.Print_Titles" localSheetId="9">'IB_6.3.sz.mell'!$1:$6</definedName>
    <definedName name="_xlnm.Print_Area" localSheetId="3">'IB_1.1.sz.mell.'!$A$1:$E$166</definedName>
  </definedNames>
  <calcPr fullCalcOnLoad="1"/>
</workbook>
</file>

<file path=xl/sharedStrings.xml><?xml version="1.0" encoding="utf-8"?>
<sst xmlns="http://schemas.openxmlformats.org/spreadsheetml/2006/main" count="1187" uniqueCount="535">
  <si>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</si>
  <si>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</si>
  <si>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</si>
  <si>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</si>
  <si>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</si>
  <si>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</si>
  <si>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</si>
  <si>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</si>
  <si>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</si>
  <si>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</si>
  <si>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</si>
  <si>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</si>
  <si>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</si>
  <si>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</si>
  <si>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</si>
  <si>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</si>
  <si>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</si>
  <si>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</si>
  <si>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</si>
  <si>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</si>
  <si>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</si>
  <si>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</si>
  <si>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</si>
  <si>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</si>
  <si>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</si>
  <si>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</si>
  <si>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</si>
  <si>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</si>
  <si>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</si>
  <si>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</si>
  <si>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</si>
  <si>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</si>
  <si>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</si>
  <si>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</si>
  <si>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</si>
  <si>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</si>
  <si>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</si>
  <si>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</si>
  <si>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</si>
  <si>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</si>
  <si>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</si>
  <si>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</si>
  <si>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</si>
  <si>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</si>
  <si>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</si>
  <si>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</si>
  <si>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</si>
  <si>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</si>
  <si>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</si>
  <si>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</si>
  <si>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</si>
  <si>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</si>
  <si>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</si>
  <si>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</si>
  <si>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</si>
  <si>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</si>
  <si>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</si>
  <si>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</si>
  <si>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</si>
  <si>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</si>
  <si>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</si>
  <si>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</si>
  <si>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</si>
  <si>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</si>
  <si>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</si>
  <si>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</si>
  <si>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</si>
  <si>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</si>
  <si>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</si>
  <si>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</si>
  <si>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</si>
  <si>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</si>
  <si>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</si>
  <si>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</si>
  <si>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</si>
  <si>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</si>
  <si>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</si>
  <si>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</si>
  <si>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</si>
  <si>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</si>
  <si>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</si>
  <si>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</si>
  <si>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</si>
  <si>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</si>
  <si>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</si>
  <si>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</si>
  <si>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</si>
  <si>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</si>
  <si>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</si>
  <si>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</si>
  <si>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</si>
  <si>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</si>
  <si>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</si>
  <si>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</si>
  <si>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</si>
  <si>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</si>
  <si>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</si>
  <si>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</si>
  <si>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</si>
  <si>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</si>
  <si>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</si>
  <si>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</si>
  <si>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</si>
  <si>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</si>
  <si>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</si>
  <si>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</si>
  <si>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</si>
  <si>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</si>
  <si>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</si>
  <si>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</si>
  <si>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</si>
  <si>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</si>
  <si>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</si>
  <si>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</si>
  <si>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</si>
  <si>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</si>
  <si>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</si>
  <si>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</si>
  <si>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</si>
  <si>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</si>
  <si>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</si>
  <si>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</si>
  <si>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</si>
  <si>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</si>
  <si>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</si>
  <si>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</si>
  <si>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</si>
  <si>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</si>
  <si>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</si>
  <si>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</si>
  <si>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</si>
  <si>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</si>
  <si>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</si>
  <si>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</si>
  <si>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</si>
  <si>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</si>
  <si>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</si>
  <si>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</si>
  <si>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</si>
  <si>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</si>
  <si>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</si>
  <si>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</si>
  <si>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</si>
  <si>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</si>
  <si>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</si>
  <si>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</si>
  <si>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</si>
  <si>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</si>
  <si>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</si>
  <si>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</si>
  <si>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</si>
  <si>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</si>
  <si>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</si>
  <si>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</si>
  <si>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</si>
  <si>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</si>
  <si>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</si>
  <si>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</si>
  <si>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</si>
  <si>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</si>
  <si>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</si>
  <si>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</si>
  <si>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</si>
  <si>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</si>
  <si>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</si>
  <si>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</si>
  <si>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</si>
  <si>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</si>
  <si>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</si>
  <si>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</si>
  <si>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</si>
  <si>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</si>
  <si>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</si>
  <si>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</si>
  <si>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</si>
  <si>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</si>
  <si>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</si>
  <si>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</si>
  <si>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</si>
  <si>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</si>
  <si>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</si>
  <si>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</si>
  <si>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</si>
  <si>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</si>
  <si>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</si>
  <si>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</si>
  <si>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</si>
  <si>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</si>
  <si>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</si>
  <si>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</si>
  <si>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</si>
  <si>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</si>
  <si>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</si>
  <si>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</si>
  <si>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</si>
  <si>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</si>
  <si>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</si>
  <si>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</si>
  <si>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</si>
  <si>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</si>
  <si>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</si>
  <si>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</si>
  <si>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</si>
  <si>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</si>
  <si>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</si>
  <si>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</si>
  <si>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</si>
  <si>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</si>
  <si>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</si>
  <si>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</si>
  <si>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</si>
  <si>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</si>
  <si>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</si>
  <si>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</si>
  <si>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</si>
  <si>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</si>
  <si>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</si>
  <si>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</si>
  <si>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</si>
  <si>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</si>
  <si>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</si>
  <si>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</si>
  <si>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</si>
  <si>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</si>
  <si>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</si>
  <si>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</si>
  <si>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</si>
  <si>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</si>
  <si>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</si>
  <si>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</si>
  <si>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</si>
  <si>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</si>
  <si>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</si>
  <si>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</si>
  <si>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</si>
  <si>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</si>
  <si>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</si>
  <si>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</si>
  <si>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</si>
  <si>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</si>
  <si>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</si>
  <si>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</si>
  <si>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</si>
  <si>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</si>
  <si>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</si>
  <si>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</si>
  <si>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</si>
  <si>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</si>
  <si>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</si>
  <si>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</si>
  <si>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</si>
  <si>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</si>
  <si>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</si>
  <si>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</si>
  <si>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</si>
  <si>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</si>
  <si>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</si>
  <si>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</si>
  <si>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</si>
  <si>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</si>
  <si>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</si>
  <si>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</si>
  <si>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</si>
  <si>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</si>
  <si>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</si>
  <si>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</si>
  <si>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</si>
  <si>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</si>
  <si>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</si>
  <si>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</si>
  <si>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</si>
  <si>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</si>
  <si>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</si>
  <si>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</si>
  <si>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</si>
  <si>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</si>
  <si>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</si>
  <si>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</si>
  <si>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</si>
  <si>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</si>
  <si>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</si>
  <si>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</si>
  <si>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</si>
  <si>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</si>
  <si>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</si>
  <si>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</si>
  <si>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</si>
  <si>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</si>
  <si>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</si>
  <si>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</si>
  <si>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</si>
  <si>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</si>
  <si>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</si>
  <si>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</si>
  <si>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</si>
  <si>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</si>
  <si>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</si>
  <si>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</si>
  <si>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</si>
  <si>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</si>
  <si>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</si>
  <si>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</si>
  <si>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</si>
  <si>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</si>
  <si>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</si>
  <si>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</si>
  <si>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</si>
  <si>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</si>
  <si>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</si>
  <si>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</si>
  <si>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</si>
  <si>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</si>
  <si>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</si>
  <si>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</si>
  <si>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</si>
  <si>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</si>
  <si>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</si>
  <si>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</si>
  <si>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</si>
  <si>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</si>
  <si>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</si>
  <si>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</si>
  <si>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</si>
  <si>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</si>
  <si>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</si>
  <si>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</si>
  <si>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</si>
  <si>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</si>
  <si>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</si>
  <si>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</si>
  <si>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</si>
  <si>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</si>
  <si>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</si>
  <si>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</si>
  <si>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</si>
  <si>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</si>
  <si>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</si>
  <si>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</si>
  <si>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</si>
  <si>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</si>
  <si>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</si>
  <si>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</si>
  <si>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</si>
  <si>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</si>
  <si>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</si>
  <si>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</si>
  <si>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</si>
  <si>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</si>
  <si>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</si>
  <si>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</si>
  <si>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</si>
  <si>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</si>
  <si>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</si>
  <si>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</si>
  <si>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</si>
  <si>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</si>
  <si>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</si>
  <si>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</si>
  <si>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</si>
  <si>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</si>
  <si>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</si>
  <si>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</si>
  <si>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</si>
  <si>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</si>
  <si>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</si>
  <si>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</si>
  <si>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</si>
  <si>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</si>
  <si>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</si>
  <si>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</si>
  <si>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</si>
  <si>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</si>
  <si>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</si>
  <si>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</si>
  <si>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</si>
  <si>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</si>
  <si>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</si>
  <si>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</si>
  <si>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</si>
  <si>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</si>
  <si>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</si>
  <si>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</si>
  <si>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</si>
  <si>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</si>
  <si>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</si>
  <si>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</si>
  <si>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</si>
  <si>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</si>
  <si>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</si>
  <si>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</si>
  <si>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</si>
  <si>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</si>
  <si>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</si>
  <si>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</si>
  <si>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</si>
  <si>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</si>
  <si>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</si>
  <si>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</si>
  <si>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</si>
  <si>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</si>
  <si>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</si>
  <si>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</si>
  <si>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</si>
  <si>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</si>
  <si>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</si>
  <si>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</si>
  <si>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</si>
  <si>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</si>
  <si>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</si>
  <si>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</si>
  <si>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</si>
  <si>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</si>
  <si>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</si>
  <si>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</si>
  <si>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</si>
  <si>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</si>
  <si>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</si>
  <si>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</si>
  <si>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</si>
  <si>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</si>
  <si>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</si>
  <si>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</si>
  <si>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</si>
  <si>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</si>
  <si>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</si>
  <si>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</si>
  <si>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</si>
  <si>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</si>
  <si>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</si>
  <si>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</si>
  <si>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</si>
  <si>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</si>
  <si>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</si>
  <si>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</si>
  <si>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</si>
  <si>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</si>
  <si>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</si>
  <si>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</si>
  <si>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</si>
  <si>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</si>
  <si>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</si>
  <si>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</si>
  <si>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</si>
  <si>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</si>
  <si>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</si>
  <si>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</si>
  <si>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</si>
  <si>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</si>
  <si>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</si>
  <si>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</si>
  <si>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</si>
  <si>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</si>
  <si>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</si>
  <si>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</si>
  <si>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</si>
  <si>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</si>
  <si>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</si>
  <si>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</si>
  <si>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</si>
  <si>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</si>
  <si>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</si>
  <si>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</si>
  <si>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</si>
  <si>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</si>
  <si>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</si>
  <si>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</si>
  <si>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</si>
  <si>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</si>
  <si>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</si>
  <si>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</si>
  <si>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</si>
  <si>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</si>
  <si>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</si>
  <si>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</si>
  <si>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</si>
  <si>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</si>
  <si>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</si>
  <si>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</si>
  <si>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</si>
  <si>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</si>
  <si>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BEVÉTELEK, KIADÁSOK ÖSSZEVONT MÉRLEGE</t>
  </si>
  <si>
    <t>2.1. melléklet</t>
  </si>
  <si>
    <t>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</si>
  <si>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</si>
  <si>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</si>
  <si>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</si>
  <si>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</si>
  <si>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</si>
  <si>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</si>
  <si>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</si>
  <si>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</si>
  <si>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</si>
  <si>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</si>
  <si>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</si>
  <si>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Ellenőrző lista</t>
  </si>
  <si>
    <t>Ellenőrzés az 1-es és 2.1., 2.2. mellékletek adati esetében</t>
  </si>
  <si>
    <t>3. melléklet</t>
  </si>
  <si>
    <t>4. melléklet</t>
  </si>
  <si>
    <t>6.1. melléklet</t>
  </si>
  <si>
    <t>6.1.3. melléklet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</si>
  <si>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</si>
  <si>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</si>
  <si>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</si>
  <si>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</si>
  <si>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</si>
  <si>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</si>
  <si>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</si>
  <si>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</si>
  <si>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</si>
  <si>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</si>
  <si>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</si>
  <si>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7. melléklet</t>
  </si>
  <si>
    <t>5. melléklet</t>
  </si>
  <si>
    <t>költségvetési tájékoztatóhoz</t>
  </si>
  <si>
    <t>Működési célú bevételek, kiadások mérlege</t>
  </si>
  <si>
    <t>Felhalmozási célú bevételek, kiadások mérlege</t>
  </si>
  <si>
    <t>Összes  bevétel, kiadás</t>
  </si>
  <si>
    <t>Kötelező feladtok bevételei, kiadásai</t>
  </si>
  <si>
    <t>Államigazgatási feladatok  bevételei, kiadásai</t>
  </si>
  <si>
    <t>Táblázatok adatainak összefüggései</t>
  </si>
  <si>
    <t>Időközi tájékoztató űrlapjainak összefüggései:</t>
  </si>
  <si>
    <t>Egyéb</t>
  </si>
  <si>
    <t>Kommunális adó</t>
  </si>
  <si>
    <t>Ft</t>
  </si>
  <si>
    <t>Változás</t>
  </si>
  <si>
    <t>2020. ÉVI KÖLTSÉGVETÉS MÓDOSÍTÁSA</t>
  </si>
  <si>
    <t>2020.</t>
  </si>
  <si>
    <t>2020. évi eredeti előirányzat BEVÉTELEK</t>
  </si>
  <si>
    <t>PANYOLA KÖZSÉG ÖNKORMÁNYZATA</t>
  </si>
  <si>
    <t>Panyola-Olcsvaapáti Önkormányzati Intézményfenntartó Társulás</t>
  </si>
  <si>
    <t>Napközi Othhonos Óvoda és Konyha</t>
  </si>
  <si>
    <t>Napközi Otthonos óvoda és Konyha</t>
  </si>
  <si>
    <t>Építményadó</t>
  </si>
  <si>
    <t>Telekadó</t>
  </si>
  <si>
    <t>Egyéb közhatalmi bevételk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</si>
</sst>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2" fillId="0" borderId="10" xfId="60" applyFont="1" applyFill="1" applyBorder="1" applyAlignment="1" applyProtection="1">
      <alignment horizontal="left" vertical="center" wrapText="1" indent="1"/>
      <protection/>
    </xf>
    <xf numFmtId="0" fontId="12" fillId="0" borderId="11" xfId="60" applyFont="1" applyFill="1" applyBorder="1" applyAlignment="1" applyProtection="1">
      <alignment horizontal="left" vertical="center" wrapText="1" indent="1"/>
      <protection/>
    </xf>
    <xf numFmtId="0" fontId="12" fillId="0" borderId="12" xfId="60" applyFont="1" applyFill="1" applyBorder="1" applyAlignment="1" applyProtection="1">
      <alignment horizontal="left" vertical="center" wrapText="1" indent="1"/>
      <protection/>
    </xf>
    <xf numFmtId="0" fontId="12" fillId="0" borderId="13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49" fontId="12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1" fillId="0" borderId="22" xfId="60" applyFont="1" applyFill="1" applyBorder="1" applyAlignment="1" applyProtection="1">
      <alignment horizontal="left" vertical="center" wrapText="1" indent="1"/>
      <protection/>
    </xf>
    <xf numFmtId="0" fontId="11" fillId="0" borderId="23" xfId="60" applyFont="1" applyFill="1" applyBorder="1" applyAlignment="1" applyProtection="1">
      <alignment horizontal="left" vertical="center" wrapText="1" indent="1"/>
      <protection/>
    </xf>
    <xf numFmtId="0" fontId="11" fillId="0" borderId="24" xfId="60" applyFont="1" applyFill="1" applyBorder="1" applyAlignment="1" applyProtection="1">
      <alignment horizontal="left" vertical="center" wrapText="1" indent="1"/>
      <protection/>
    </xf>
    <xf numFmtId="0" fontId="11" fillId="0" borderId="23" xfId="60" applyFont="1" applyFill="1" applyBorder="1" applyAlignment="1" applyProtection="1">
      <alignment vertical="center" wrapText="1"/>
      <protection/>
    </xf>
    <xf numFmtId="0" fontId="11" fillId="0" borderId="25" xfId="60" applyFont="1" applyFill="1" applyBorder="1" applyAlignment="1" applyProtection="1">
      <alignment vertical="center" wrapText="1"/>
      <protection/>
    </xf>
    <xf numFmtId="0" fontId="11" fillId="0" borderId="22" xfId="60" applyFont="1" applyFill="1" applyBorder="1" applyAlignment="1" applyProtection="1">
      <alignment horizontal="center" vertical="center" wrapText="1"/>
      <protection/>
    </xf>
    <xf numFmtId="0" fontId="11" fillId="0" borderId="23" xfId="60" applyFont="1" applyFill="1" applyBorder="1" applyAlignment="1" applyProtection="1">
      <alignment horizontal="center" vertical="center" wrapText="1"/>
      <protection/>
    </xf>
    <xf numFmtId="166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6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3" xfId="60" applyFont="1" applyFill="1" applyBorder="1" applyAlignment="1" applyProtection="1">
      <alignment horizontal="left" vertical="center" wrapText="1" indent="1"/>
      <protection/>
    </xf>
    <xf numFmtId="166" fontId="11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0" applyFont="1" applyFill="1" applyBorder="1" applyAlignment="1" applyProtection="1">
      <alignment horizontal="right"/>
      <protection/>
    </xf>
    <xf numFmtId="0" fontId="12" fillId="0" borderId="29" xfId="60" applyFont="1" applyFill="1" applyBorder="1" applyAlignment="1" applyProtection="1">
      <alignment horizontal="left" vertical="center" wrapText="1" indent="1"/>
      <protection/>
    </xf>
    <xf numFmtId="0" fontId="12" fillId="0" borderId="11" xfId="60" applyFont="1" applyFill="1" applyBorder="1" applyAlignment="1" applyProtection="1">
      <alignment horizontal="left" indent="6"/>
      <protection/>
    </xf>
    <xf numFmtId="0" fontId="12" fillId="0" borderId="11" xfId="60" applyFont="1" applyFill="1" applyBorder="1" applyAlignment="1" applyProtection="1">
      <alignment horizontal="left" vertical="center" wrapText="1" indent="6"/>
      <protection/>
    </xf>
    <xf numFmtId="0" fontId="12" fillId="0" borderId="15" xfId="60" applyFont="1" applyFill="1" applyBorder="1" applyAlignment="1" applyProtection="1">
      <alignment horizontal="left" vertical="center" wrapText="1" indent="6"/>
      <protection/>
    </xf>
    <xf numFmtId="0" fontId="12" fillId="0" borderId="26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1" fillId="0" borderId="23" xfId="0" applyFont="1" applyFill="1" applyBorder="1" applyAlignment="1" applyProtection="1">
      <alignment horizontal="left" vertical="center" wrapText="1" inden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left" wrapText="1" inden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1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5" fillId="0" borderId="15" xfId="0" applyFont="1" applyBorder="1" applyAlignment="1" applyProtection="1">
      <alignment horizontal="left" vertical="center" wrapText="1" indent="1"/>
      <protection/>
    </xf>
    <xf numFmtId="0" fontId="16" fillId="0" borderId="3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166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1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2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166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4" fillId="0" borderId="2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2" xfId="0" applyNumberForma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1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1" fillId="0" borderId="25" xfId="60" applyFont="1" applyFill="1" applyBorder="1" applyAlignment="1" applyProtection="1">
      <alignment horizontal="center" vertical="center" wrapText="1"/>
      <protection/>
    </xf>
    <xf numFmtId="0" fontId="12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2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5" fillId="0" borderId="12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horizontal="left" wrapText="1" indent="1"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9" xfId="0" applyFont="1" applyBorder="1" applyAlignment="1" applyProtection="1">
      <alignment wrapText="1"/>
      <protection/>
    </xf>
    <xf numFmtId="0" fontId="16" fillId="0" borderId="23" xfId="0" applyFont="1" applyBorder="1" applyAlignment="1" applyProtection="1">
      <alignment wrapText="1"/>
      <protection/>
    </xf>
    <xf numFmtId="0" fontId="16" fillId="0" borderId="2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3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2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2" fillId="0" borderId="18" xfId="60" applyNumberFormat="1" applyFont="1" applyFill="1" applyBorder="1" applyAlignment="1" applyProtection="1">
      <alignment horizontal="center" vertical="center" wrapText="1"/>
      <protection/>
    </xf>
    <xf numFmtId="49" fontId="12" fillId="0" borderId="17" xfId="60" applyNumberFormat="1" applyFont="1" applyFill="1" applyBorder="1" applyAlignment="1" applyProtection="1">
      <alignment horizontal="center" vertical="center" wrapText="1"/>
      <protection/>
    </xf>
    <xf numFmtId="49" fontId="12" fillId="0" borderId="19" xfId="6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36" xfId="0" applyFont="1" applyBorder="1" applyAlignment="1" applyProtection="1">
      <alignment horizontal="center" wrapText="1"/>
      <protection/>
    </xf>
    <xf numFmtId="49" fontId="12" fillId="0" borderId="20" xfId="60" applyNumberFormat="1" applyFont="1" applyFill="1" applyBorder="1" applyAlignment="1" applyProtection="1">
      <alignment horizontal="center" vertical="center" wrapText="1"/>
      <protection/>
    </xf>
    <xf numFmtId="49" fontId="12" fillId="0" borderId="16" xfId="60" applyNumberFormat="1" applyFont="1" applyFill="1" applyBorder="1" applyAlignment="1" applyProtection="1">
      <alignment horizontal="center" vertical="center" wrapText="1"/>
      <protection/>
    </xf>
    <xf numFmtId="49" fontId="12" fillId="0" borderId="21" xfId="6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 wrapText="1"/>
      <protection/>
    </xf>
    <xf numFmtId="166" fontId="11" fillId="0" borderId="32" xfId="60" applyNumberFormat="1" applyFont="1" applyFill="1" applyBorder="1" applyAlignment="1" applyProtection="1">
      <alignment horizontal="right" vertical="center" wrapText="1" indent="1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60" applyFont="1" applyFill="1" applyBorder="1" applyAlignment="1" applyProtection="1">
      <alignment horizontal="left" vertical="center" wrapText="1" indent="1"/>
      <protection/>
    </xf>
    <xf numFmtId="0" fontId="12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Border="1" applyAlignment="1" applyProtection="1">
      <alignment vertical="center" wrapText="1"/>
      <protection/>
    </xf>
    <xf numFmtId="0" fontId="16" fillId="0" borderId="36" xfId="0" applyFont="1" applyBorder="1" applyAlignment="1" applyProtection="1">
      <alignment vertical="center" wrapText="1"/>
      <protection/>
    </xf>
    <xf numFmtId="166" fontId="11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 vertical="center" wrapText="1"/>
      <protection/>
    </xf>
    <xf numFmtId="0" fontId="11" fillId="0" borderId="36" xfId="60" applyFont="1" applyFill="1" applyBorder="1" applyAlignment="1" applyProtection="1">
      <alignment horizontal="left" vertical="center" wrapText="1" indent="1"/>
      <protection/>
    </xf>
    <xf numFmtId="0" fontId="11" fillId="0" borderId="29" xfId="60" applyFont="1" applyFill="1" applyBorder="1" applyAlignment="1" applyProtection="1">
      <alignment vertical="center" wrapText="1"/>
      <protection/>
    </xf>
    <xf numFmtId="0" fontId="12" fillId="0" borderId="26" xfId="60" applyFont="1" applyFill="1" applyBorder="1" applyAlignment="1" applyProtection="1">
      <alignment horizontal="left" vertical="center" wrapText="1" indent="7"/>
      <protection/>
    </xf>
    <xf numFmtId="0" fontId="11" fillId="0" borderId="22" xfId="60" applyFont="1" applyFill="1" applyBorder="1" applyAlignment="1" applyProtection="1">
      <alignment horizontal="left" vertical="center" wrapTex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22" xfId="60" applyNumberFormat="1" applyFont="1" applyFill="1" applyBorder="1" applyAlignment="1" applyProtection="1">
      <alignment horizontal="center" vertical="center" wrapText="1"/>
      <protection/>
    </xf>
    <xf numFmtId="166" fontId="11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46" xfId="60" applyNumberFormat="1" applyFont="1" applyFill="1" applyBorder="1" applyAlignment="1" applyProtection="1">
      <alignment horizontal="right" vertical="center" wrapText="1" indent="1"/>
      <protection/>
    </xf>
    <xf numFmtId="166" fontId="16" fillId="0" borderId="32" xfId="0" applyNumberFormat="1" applyFont="1" applyBorder="1" applyAlignment="1" applyProtection="1">
      <alignment horizontal="right" vertical="center" wrapText="1" indent="1"/>
      <protection/>
    </xf>
    <xf numFmtId="166" fontId="16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32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6" fillId="0" borderId="23" xfId="0" applyNumberFormat="1" applyFont="1" applyBorder="1" applyAlignment="1" applyProtection="1">
      <alignment horizontal="right" vertical="center" wrapText="1" indent="1"/>
      <protection/>
    </xf>
    <xf numFmtId="166" fontId="16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47" xfId="60" applyFont="1" applyFill="1" applyBorder="1" applyAlignment="1" applyProtection="1">
      <alignment horizontal="center" vertical="center" wrapText="1"/>
      <protection/>
    </xf>
    <xf numFmtId="0" fontId="11" fillId="0" borderId="48" xfId="60" applyFont="1" applyFill="1" applyBorder="1" applyAlignment="1" applyProtection="1">
      <alignment horizontal="center" vertical="center" wrapText="1"/>
      <protection/>
    </xf>
    <xf numFmtId="166" fontId="11" fillId="0" borderId="49" xfId="60" applyNumberFormat="1" applyFont="1" applyFill="1" applyBorder="1" applyAlignment="1" applyProtection="1">
      <alignment horizontal="right" vertical="center" wrapText="1" indent="1"/>
      <protection/>
    </xf>
    <xf numFmtId="166" fontId="11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6" fillId="0" borderId="31" xfId="0" applyNumberFormat="1" applyFont="1" applyBorder="1" applyAlignment="1" applyProtection="1">
      <alignment horizontal="right" vertical="center" wrapText="1" indent="1"/>
      <protection/>
    </xf>
    <xf numFmtId="166" fontId="16" fillId="0" borderId="31" xfId="0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31" xfId="60" applyFont="1" applyFill="1" applyBorder="1" applyAlignment="1" applyProtection="1">
      <alignment horizontal="center" vertical="center" wrapText="1"/>
      <protection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right" indent="1"/>
      <protection/>
    </xf>
    <xf numFmtId="0" fontId="2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1" fillId="0" borderId="52" xfId="0" applyFont="1" applyFill="1" applyBorder="1" applyAlignment="1" applyProtection="1">
      <alignment horizontal="center" vertical="center" wrapText="1"/>
      <protection/>
    </xf>
    <xf numFmtId="166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1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1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/>
    </xf>
    <xf numFmtId="0" fontId="3" fillId="0" borderId="53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vertical="center" wrapText="1" indent="1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5" fillId="0" borderId="26" xfId="0" applyFont="1" applyBorder="1" applyAlignment="1" applyProtection="1">
      <alignment wrapText="1"/>
      <protection/>
    </xf>
    <xf numFmtId="166" fontId="12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 quotePrefix="1">
      <alignment horizontal="right" vertical="center" indent="1"/>
      <protection locked="0"/>
    </xf>
    <xf numFmtId="49" fontId="6" fillId="0" borderId="41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55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166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3" fillId="0" borderId="0" xfId="0" applyFont="1" applyAlignment="1">
      <alignment/>
    </xf>
    <xf numFmtId="0" fontId="73" fillId="0" borderId="0" xfId="0" applyFont="1" applyAlignment="1">
      <alignment horizontal="justify" vertical="top" wrapText="1"/>
    </xf>
    <xf numFmtId="0" fontId="74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3" fillId="0" borderId="0" xfId="46" applyAlignment="1" applyProtection="1">
      <alignment/>
      <protection/>
    </xf>
    <xf numFmtId="0" fontId="18" fillId="3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6" fontId="75" fillId="0" borderId="0" xfId="60" applyNumberFormat="1" applyFont="1" applyFill="1" applyAlignment="1" applyProtection="1">
      <alignment horizontal="right" vertical="center" indent="1"/>
      <protection/>
    </xf>
    <xf numFmtId="166" fontId="76" fillId="0" borderId="0" xfId="0" applyNumberFormat="1" applyFont="1" applyFill="1" applyAlignment="1" applyProtection="1">
      <alignment horizontal="right" vertical="center" wrapText="1" indent="1"/>
      <protection/>
    </xf>
    <xf numFmtId="0" fontId="7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34" borderId="0" xfId="0" applyFont="1" applyFill="1" applyAlignment="1" applyProtection="1">
      <alignment/>
      <protection locked="0"/>
    </xf>
    <xf numFmtId="166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60" applyFont="1" applyFill="1" applyBorder="1" applyAlignment="1" applyProtection="1">
      <alignment horizontal="center" vertical="center" wrapText="1"/>
      <protection locked="0"/>
    </xf>
    <xf numFmtId="166" fontId="12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0" fontId="6" fillId="0" borderId="47" xfId="60" applyFont="1" applyFill="1" applyBorder="1" applyAlignment="1" applyProtection="1">
      <alignment horizontal="center" vertical="center" wrapText="1"/>
      <protection locked="0"/>
    </xf>
    <xf numFmtId="166" fontId="12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5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7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2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1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1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0" applyNumberFormat="1" applyFont="1" applyBorder="1" applyAlignment="1" applyProtection="1">
      <alignment horizontal="right" vertical="center" wrapText="1" indent="1"/>
      <protection locked="0"/>
    </xf>
    <xf numFmtId="166" fontId="11" fillId="0" borderId="5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14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50" xfId="60" applyNumberFormat="1" applyFont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7" xfId="0" applyNumberFormat="1" applyFont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horizontal="left" wrapText="1" indent="1"/>
      <protection locked="0"/>
    </xf>
    <xf numFmtId="0" fontId="15" fillId="0" borderId="15" xfId="0" applyFont="1" applyBorder="1" applyAlignment="1" applyProtection="1">
      <alignment horizontal="left" indent="1"/>
      <protection locked="0"/>
    </xf>
    <xf numFmtId="0" fontId="15" fillId="0" borderId="11" xfId="0" applyFont="1" applyBorder="1" applyAlignment="1" applyProtection="1">
      <alignment horizontal="left" wrapText="1" indent="1"/>
      <protection locked="0"/>
    </xf>
    <xf numFmtId="0" fontId="78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19" fillId="0" borderId="28" xfId="60" applyNumberFormat="1" applyFont="1" applyFill="1" applyBorder="1" applyAlignment="1" applyProtection="1">
      <alignment horizontal="left" vertical="center"/>
      <protection locked="0"/>
    </xf>
    <xf numFmtId="166" fontId="19" fillId="0" borderId="28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19" fillId="0" borderId="28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166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79" fillId="0" borderId="55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right" vertical="top"/>
      <protection locked="0"/>
    </xf>
    <xf numFmtId="0" fontId="1" fillId="0" borderId="28" xfId="0" applyFont="1" applyBorder="1" applyAlignment="1" applyProtection="1">
      <alignment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zoomScale="120" zoomScaleNormal="120" zoomScalePageLayoutView="0" workbookViewId="0" topLeftCell="A1">
      <selection activeCell="A6" sqref="A6:C6"/>
    </sheetView>
  </sheetViews>
  <sheetFormatPr defaultColWidth="9.00390625" defaultRowHeight="12.75"/>
  <cols>
    <col min="1" max="1" width="28.50390625" style="0" customWidth="1"/>
    <col min="2" max="2" width="107.50390625" style="0" customWidth="1"/>
    <col min="3" max="3" width="32.625" style="0" customWidth="1"/>
  </cols>
  <sheetData>
    <row r="2" spans="1:3" ht="17.25">
      <c r="A2" s="353" t="s">
        <v>483</v>
      </c>
      <c r="B2" s="353"/>
      <c r="C2" s="353"/>
    </row>
    <row r="3" spans="1:3" ht="13.5">
      <c r="A3" s="316"/>
      <c r="B3" s="317"/>
      <c r="C3" s="316"/>
    </row>
    <row r="4" spans="1:3" ht="13.5">
      <c r="A4" s="318" t="s">
        <v>484</v>
      </c>
      <c r="B4" s="319" t="s">
        <v>485</v>
      </c>
      <c r="C4" s="318" t="s">
        <v>486</v>
      </c>
    </row>
    <row r="5" spans="1:3" ht="12.75">
      <c r="A5" s="320"/>
      <c r="B5" s="320"/>
      <c r="C5" s="320"/>
    </row>
    <row r="6" spans="1:3" ht="17.25">
      <c r="A6" s="354" t="s">
        <v>525</v>
      </c>
      <c r="B6" s="354"/>
      <c r="C6" s="354"/>
    </row>
    <row r="7" spans="1:3" ht="12.75">
      <c r="A7" s="320" t="s">
        <v>487</v>
      </c>
      <c r="B7" s="320" t="s">
        <v>488</v>
      </c>
      <c r="C7" s="321" t="str">
        <f ca="1">HYPERLINK(SUBSTITUTE(CELL("address",IB_ALAPADATOK!A1),"'",""),SUBSTITUTE(MID(CELL("address",IB_ALAPADATOK!A1),SEARCH("]",CELL("address",IB_ALAPADATOK!A1),1)+1,LEN(CELL("address",IB_ALAPADATOK!A1))-SEARCH("]",CELL("address",IB_ALAPADATOK!A1),1)),"'",""))</f>
        <v>IB_ALAPADATOK!$A$1</v>
      </c>
    </row>
    <row r="8" spans="1:3" ht="12.75">
      <c r="A8" s="320" t="s">
        <v>489</v>
      </c>
      <c r="B8" s="320" t="s">
        <v>519</v>
      </c>
      <c r="C8" s="321" t="str">
        <f ca="1">HYPERLINK(SUBSTITUTE(CELL("address",IB_ÖSSZEFÜGGÉSEK!A1),"'",""),SUBSTITUTE(MID(CELL("address",IB_ÖSSZEFÜGGÉSEK!A1),SEARCH("]",CELL("address",IB_ÖSSZEFÜGGÉSEK!A1),1)+1,LEN(CELL("address",IB_ÖSSZEFÜGGÉSEK!A1))-SEARCH("]",CELL("address",IB_ÖSSZEFÜGGÉSEK!A1),1)),"'",""))</f>
        <v>IB_ÖSSZEFÜGGÉSEK!$A$1</v>
      </c>
    </row>
    <row r="9" spans="1:3" ht="12.75">
      <c r="A9" s="320" t="s">
        <v>490</v>
      </c>
      <c r="B9" s="320" t="str">
        <f>CONCATENATE('IB_1.1.sz.mell.'!A3)</f>
        <v>2020. ÉVI KÖLTSÉGVETÉS MÓDOSÍTÁSA</v>
      </c>
      <c r="C9" s="321" t="str">
        <f ca="1">HYPERLINK(SUBSTITUTE(CELL("address",'IB_1.1.sz.mell.'!A1),"'",""),SUBSTITUTE(MID(CELL("address",'IB_1.1.sz.mell.'!A1),SEARCH("]",CELL("address",'IB_1.1.sz.mell.'!A1),1)+1,LEN(CELL("address",'IB_1.1.sz.mell.'!A1))-SEARCH("]",CELL("address",'IB_1.1.sz.mell.'!A1),1)),"'",""))</f>
        <v>IB_1.1.sz.mell.!$A$1</v>
      </c>
    </row>
    <row r="10" spans="1:3" ht="12.75">
      <c r="A10" s="320" t="s">
        <v>491</v>
      </c>
      <c r="B10" s="320" t="e">
        <f>#REF!</f>
        <v>#REF!</v>
      </c>
      <c r="C10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ht="12.75">
      <c r="A11" s="320" t="s">
        <v>492</v>
      </c>
      <c r="B11" s="320" t="e">
        <f>#REF!</f>
        <v>#REF!</v>
      </c>
      <c r="C11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320" t="s">
        <v>493</v>
      </c>
      <c r="B12" s="320" t="e">
        <f>#REF!</f>
        <v>#REF!</v>
      </c>
      <c r="C12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320" t="s">
        <v>481</v>
      </c>
      <c r="B13" s="320" t="s">
        <v>514</v>
      </c>
      <c r="C13" s="321" t="str">
        <f ca="1">HYPERLINK(SUBSTITUTE(CELL("address",'IB_2.1.sz.mell'!A1),"'",""),SUBSTITUTE(MID(CELL("address",'IB_2.1.sz.mell'!A1),SEARCH("]",CELL("address",'IB_2.1.sz.mell'!A1),1)+1,LEN(CELL("address",'IB_2.1.sz.mell'!A1))-SEARCH("]",CELL("address",'IB_2.1.sz.mell'!A1),1)),"'",""))</f>
        <v>IB_2.1.sz.mell!$A$1</v>
      </c>
    </row>
    <row r="14" spans="1:3" ht="12.75">
      <c r="A14" s="320" t="s">
        <v>401</v>
      </c>
      <c r="B14" s="320" t="s">
        <v>515</v>
      </c>
      <c r="C14" s="321" t="str">
        <f ca="1">HYPERLINK(SUBSTITUTE(CELL("address",'IB_2.2.sz.mell'!A1),"'",""),SUBSTITUTE(MID(CELL("address",'IB_2.2.sz.mell'!A1),SEARCH("]",CELL("address",'IB_2.2.sz.mell'!A1),1)+1,LEN(CELL("address",'IB_2.2.sz.mell'!A1))-SEARCH("]",CELL("address",'IB_2.2.sz.mell'!A1),1)),"'",""))</f>
        <v>IB_2.2.sz.mell!$A$1</v>
      </c>
    </row>
    <row r="15" spans="1:3" ht="12.75">
      <c r="A15" s="320" t="s">
        <v>494</v>
      </c>
      <c r="B15" s="320" t="s">
        <v>495</v>
      </c>
      <c r="C15" s="321" t="str">
        <f ca="1">HYPERLINK(SUBSTITUTE(CELL("address",IB_ELLENŐRZÉS!A1),"'",""),SUBSTITUTE(MID(CELL("address",IB_ELLENŐRZÉS!A1),SEARCH("]",CELL("address",IB_ELLENŐRZÉS!A1),1)+1,LEN(CELL("address",IB_ELLENŐRZÉS!A1))-SEARCH("]",CELL("address",IB_ELLENŐRZÉS!A1),1)),"'",""))</f>
        <v>IB_ELLENŐRZÉS!$A$1</v>
      </c>
    </row>
    <row r="16" spans="1:3" ht="12.75">
      <c r="A16" s="320" t="s">
        <v>496</v>
      </c>
      <c r="B16" s="320" t="s">
        <v>0</v>
      </c>
      <c r="C16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7" spans="1:3" ht="12.75">
      <c r="A17" s="320" t="s">
        <v>497</v>
      </c>
      <c r="B17" s="320" t="s">
        <v>1</v>
      </c>
      <c r="C17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8" spans="1:3" ht="12.75">
      <c r="A18" s="320" t="s">
        <v>512</v>
      </c>
      <c r="B18" s="320" t="e">
        <f>#REF!</f>
        <v>#REF!</v>
      </c>
      <c r="C18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ht="12.75">
      <c r="A19" s="320" t="s">
        <v>498</v>
      </c>
      <c r="B19" s="320" t="s">
        <v>516</v>
      </c>
      <c r="C19" s="321" t="str">
        <f ca="1">HYPERLINK(SUBSTITUTE(CELL("address",'IB_6.1.sz.mell'!A1),"'",""),SUBSTITUTE(MID(CELL("address",'IB_6.1.sz.mell'!A1),SEARCH("]",CELL("address",'IB_6.1.sz.mell'!A1),1)+1,LEN(CELL("address",'IB_6.1.sz.mell'!A1))-SEARCH("]",CELL("address",'IB_6.1.sz.mell'!A1),1)),"'",""))</f>
        <v>IB_6.1.sz.mell!$A$1</v>
      </c>
    </row>
    <row r="20" spans="1:3" ht="12.75">
      <c r="A20" s="320" t="s">
        <v>421</v>
      </c>
      <c r="B20" s="320" t="s">
        <v>517</v>
      </c>
      <c r="C20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320" t="s">
        <v>422</v>
      </c>
      <c r="B21" s="320" t="s">
        <v>300</v>
      </c>
      <c r="C21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320" t="s">
        <v>499</v>
      </c>
      <c r="B22" s="320" t="s">
        <v>518</v>
      </c>
      <c r="C22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320" t="s">
        <v>500</v>
      </c>
      <c r="B23" s="320">
        <f>IB_ALAPADATOK!A11</f>
        <v>0</v>
      </c>
      <c r="C23" s="321" t="str">
        <f ca="1">HYPERLINK(SUBSTITUTE(CELL("address",'IB_6.2.sz.mell'!A1),"'",""),SUBSTITUTE(MID(CELL("address",'IB_6.2.sz.mell'!A1),SEARCH("]",CELL("address",'IB_6.2.sz.mell'!A1),1)+1,LEN(CELL("address",'IB_6.2.sz.mell'!A1))-SEARCH("]",CELL("address",'IB_6.2.sz.mell'!A1),1)),"'",""))</f>
        <v>IB_6.2.sz.mell!$A$1</v>
      </c>
    </row>
    <row r="24" spans="1:3" ht="12.75">
      <c r="A24" s="320" t="s">
        <v>501</v>
      </c>
      <c r="B24" s="320" t="str">
        <f>IB_ALAPADATOK!B13</f>
        <v>Panyola-Olcsvaapáti Önkormányzati Intézményfenntartó Társulás</v>
      </c>
      <c r="C24" s="321" t="str">
        <f ca="1">HYPERLINK(SUBSTITUTE(CELL("address",'IB_6.3.sz.mell'!A1),"'",""),SUBSTITUTE(MID(CELL("address",'IB_6.3.sz.mell'!A1),SEARCH("]",CELL("address",'IB_6.3.sz.mell'!A1),1)+1,LEN(CELL("address",'IB_6.3.sz.mell'!A1))-SEARCH("]",CELL("address",'IB_6.3.sz.mell'!A1),1)),"'",""))</f>
        <v>IB_6.3.sz.mell!$A$1</v>
      </c>
    </row>
    <row r="25" spans="1:3" ht="12.75">
      <c r="A25" s="320" t="s">
        <v>502</v>
      </c>
      <c r="B25" s="320" t="str">
        <f>IB_ALAPADATOK!B15</f>
        <v>Napközi Othhonos Óvoda és Konyha</v>
      </c>
      <c r="C25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320" t="s">
        <v>503</v>
      </c>
      <c r="B26" s="320" t="str">
        <f>IB_ALAPADATOK!B17</f>
        <v>3 kvi név</v>
      </c>
      <c r="C26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320" t="s">
        <v>504</v>
      </c>
      <c r="B27" s="320" t="str">
        <f>IB_ALAPADATOK!B19</f>
        <v>4 kvi név</v>
      </c>
      <c r="C27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320" t="s">
        <v>505</v>
      </c>
      <c r="B28" s="320" t="str">
        <f>IB_ALAPADATOK!B21</f>
        <v>5 kvi név</v>
      </c>
      <c r="C28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320" t="s">
        <v>506</v>
      </c>
      <c r="B29" s="320" t="str">
        <f>IB_ALAPADATOK!B23</f>
        <v>6 kvi név</v>
      </c>
      <c r="C29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320" t="s">
        <v>507</v>
      </c>
      <c r="B30" s="320" t="str">
        <f>IB_ALAPADATOK!B25</f>
        <v>7 kvi név</v>
      </c>
      <c r="C30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320" t="s">
        <v>508</v>
      </c>
      <c r="B31" s="320" t="str">
        <f>IB_ALAPADATOK!B27</f>
        <v>8 kvi név</v>
      </c>
      <c r="C31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320" t="s">
        <v>509</v>
      </c>
      <c r="B32" s="320" t="str">
        <f>IB_ALAPADATOK!B29</f>
        <v>9 kvi név</v>
      </c>
      <c r="C32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320" t="s">
        <v>510</v>
      </c>
      <c r="B33" s="320" t="str">
        <f>IB_ALAPADATOK!B31</f>
        <v>10 kvi név</v>
      </c>
      <c r="C33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320" t="s">
        <v>511</v>
      </c>
      <c r="B34" t="e">
        <f>#REF!</f>
        <v>#REF!</v>
      </c>
      <c r="C34" s="321" t="e">
        <f ca="1">HYPERLINK(SUBSTITUTE(CELL("address",#REF!),"'",""),SUBSTITUTE(MID(CELL("address",#REF!),SEARCH("]",CELL("address",#REF!),1)+1,LEN(CELL("address",#REF!))-SEARCH("]",CELL("address",#REF!),1)),"'",""))</f>
        <v>#REF!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7">
      <selection activeCell="H55" sqref="H55"/>
    </sheetView>
  </sheetViews>
  <sheetFormatPr defaultColWidth="9.375" defaultRowHeight="12.75"/>
  <cols>
    <col min="1" max="1" width="13.75390625" style="65" customWidth="1"/>
    <col min="2" max="2" width="54.50390625" style="66" customWidth="1"/>
    <col min="3" max="5" width="15.75390625" style="66" customWidth="1"/>
    <col min="6" max="16384" width="9.375" style="66" customWidth="1"/>
  </cols>
  <sheetData>
    <row r="1" spans="1:5" s="56" customFormat="1" ht="15.75" thickBot="1">
      <c r="A1" s="280"/>
      <c r="B1" s="385" t="str">
        <f>CONCATENATE("6.3. melléklet ",IB_ALAPADATOK!A7," ",IB_ALAPADATOK!B7," ",IB_ALAPADATOK!C7," ",IB_ALAPADATOK!D7)</f>
        <v>6.3. melléklet a 2020.  költségvetési tájékoztatóhoz</v>
      </c>
      <c r="C1" s="386"/>
      <c r="D1" s="386"/>
      <c r="E1" s="386"/>
    </row>
    <row r="2" spans="1:5" s="180" customFormat="1" ht="25.5" customHeight="1" thickBot="1">
      <c r="A2" s="281" t="s">
        <v>423</v>
      </c>
      <c r="B2" s="387" t="s">
        <v>531</v>
      </c>
      <c r="C2" s="388"/>
      <c r="D2" s="389"/>
      <c r="E2" s="282" t="s">
        <v>43</v>
      </c>
    </row>
    <row r="3" spans="1:5" s="180" customFormat="1" ht="23.25" thickBot="1">
      <c r="A3" s="281" t="s">
        <v>117</v>
      </c>
      <c r="B3" s="387" t="s">
        <v>281</v>
      </c>
      <c r="C3" s="388"/>
      <c r="D3" s="389"/>
      <c r="E3" s="282" t="s">
        <v>38</v>
      </c>
    </row>
    <row r="4" spans="1:5" s="181" customFormat="1" ht="15.75" customHeight="1" thickBot="1">
      <c r="A4" s="283"/>
      <c r="B4" s="283"/>
      <c r="C4" s="284"/>
      <c r="D4" s="285"/>
      <c r="E4" s="284" t="s">
        <v>523</v>
      </c>
    </row>
    <row r="5" spans="1:5" ht="23.25" thickBot="1">
      <c r="A5" s="286" t="s">
        <v>118</v>
      </c>
      <c r="B5" s="287" t="s">
        <v>453</v>
      </c>
      <c r="C5" s="330" t="s">
        <v>396</v>
      </c>
      <c r="D5" s="288" t="s">
        <v>420</v>
      </c>
      <c r="E5" s="330" t="s">
        <v>396</v>
      </c>
    </row>
    <row r="6" spans="1:5" s="182" customFormat="1" ht="12.75" customHeight="1" thickBot="1">
      <c r="A6" s="310" t="s">
        <v>364</v>
      </c>
      <c r="B6" s="311" t="s">
        <v>365</v>
      </c>
      <c r="C6" s="311" t="s">
        <v>366</v>
      </c>
      <c r="D6" s="312" t="s">
        <v>368</v>
      </c>
      <c r="E6" s="313" t="s">
        <v>367</v>
      </c>
    </row>
    <row r="7" spans="1:5" s="182" customFormat="1" ht="15.75" customHeight="1" thickBot="1">
      <c r="A7" s="381" t="s">
        <v>39</v>
      </c>
      <c r="B7" s="382"/>
      <c r="C7" s="382"/>
      <c r="D7" s="382"/>
      <c r="E7" s="383"/>
    </row>
    <row r="8" spans="1:5" s="119" customFormat="1" ht="12" customHeight="1" thickBot="1">
      <c r="A8" s="49" t="s">
        <v>7</v>
      </c>
      <c r="B8" s="57" t="s">
        <v>385</v>
      </c>
      <c r="C8" s="87">
        <f>SUM(C9:C19)</f>
        <v>13619731</v>
      </c>
      <c r="D8" s="87">
        <f>SUM(D9:D19)</f>
        <v>3365420</v>
      </c>
      <c r="E8" s="89">
        <f>SUM(E9:E19)</f>
        <v>16985151</v>
      </c>
    </row>
    <row r="9" spans="1:5" s="119" customFormat="1" ht="12" customHeight="1" thickBot="1">
      <c r="A9" s="175" t="s">
        <v>58</v>
      </c>
      <c r="B9" s="8" t="s">
        <v>161</v>
      </c>
      <c r="C9" s="234"/>
      <c r="D9" s="234">
        <f>(E9-C9)</f>
        <v>3307</v>
      </c>
      <c r="E9" s="234">
        <v>3307</v>
      </c>
    </row>
    <row r="10" spans="1:5" s="119" customFormat="1" ht="12" customHeight="1">
      <c r="A10" s="176" t="s">
        <v>59</v>
      </c>
      <c r="B10" s="6" t="s">
        <v>162</v>
      </c>
      <c r="C10" s="84">
        <v>9536178</v>
      </c>
      <c r="D10" s="234">
        <f>(E10-C10)</f>
        <v>3225324</v>
      </c>
      <c r="E10" s="222">
        <v>12761502</v>
      </c>
    </row>
    <row r="11" spans="1:5" s="119" customFormat="1" ht="12" customHeight="1">
      <c r="A11" s="176" t="s">
        <v>60</v>
      </c>
      <c r="B11" s="6" t="s">
        <v>163</v>
      </c>
      <c r="C11" s="84"/>
      <c r="D11" s="222"/>
      <c r="E11" s="222"/>
    </row>
    <row r="12" spans="1:5" s="119" customFormat="1" ht="12" customHeight="1" thickBot="1">
      <c r="A12" s="176" t="s">
        <v>61</v>
      </c>
      <c r="B12" s="6" t="s">
        <v>164</v>
      </c>
      <c r="C12" s="84"/>
      <c r="D12" s="222"/>
      <c r="E12" s="222"/>
    </row>
    <row r="13" spans="1:5" s="119" customFormat="1" ht="12" customHeight="1" thickBot="1">
      <c r="A13" s="176" t="s">
        <v>78</v>
      </c>
      <c r="B13" s="6" t="s">
        <v>165</v>
      </c>
      <c r="C13" s="84">
        <v>919226</v>
      </c>
      <c r="D13" s="234">
        <f>(E13-C13)</f>
        <v>13854</v>
      </c>
      <c r="E13" s="222">
        <v>933080</v>
      </c>
    </row>
    <row r="14" spans="1:5" s="119" customFormat="1" ht="12" customHeight="1" thickBot="1">
      <c r="A14" s="176" t="s">
        <v>62</v>
      </c>
      <c r="B14" s="6" t="s">
        <v>282</v>
      </c>
      <c r="C14" s="84">
        <v>2668285</v>
      </c>
      <c r="D14" s="234">
        <f>(E14-C14)</f>
        <v>598892</v>
      </c>
      <c r="E14" s="222">
        <v>3267177</v>
      </c>
    </row>
    <row r="15" spans="1:5" s="119" customFormat="1" ht="12" customHeight="1" thickBot="1">
      <c r="A15" s="176" t="s">
        <v>63</v>
      </c>
      <c r="B15" s="5" t="s">
        <v>283</v>
      </c>
      <c r="C15" s="84">
        <v>495000</v>
      </c>
      <c r="D15" s="234">
        <f>(E15-C15)</f>
        <v>-495000</v>
      </c>
      <c r="E15" s="222"/>
    </row>
    <row r="16" spans="1:5" s="119" customFormat="1" ht="12" customHeight="1">
      <c r="A16" s="176" t="s">
        <v>70</v>
      </c>
      <c r="B16" s="6" t="s">
        <v>168</v>
      </c>
      <c r="C16" s="232">
        <v>26</v>
      </c>
      <c r="D16" s="234">
        <f>(E16-C16)</f>
        <v>75</v>
      </c>
      <c r="E16" s="258">
        <v>101</v>
      </c>
    </row>
    <row r="17" spans="1:5" s="183" customFormat="1" ht="12" customHeight="1">
      <c r="A17" s="176" t="s">
        <v>71</v>
      </c>
      <c r="B17" s="6" t="s">
        <v>169</v>
      </c>
      <c r="C17" s="84"/>
      <c r="D17" s="222"/>
      <c r="E17" s="222"/>
    </row>
    <row r="18" spans="1:5" s="183" customFormat="1" ht="12" customHeight="1" thickBot="1">
      <c r="A18" s="176" t="s">
        <v>72</v>
      </c>
      <c r="B18" s="6" t="s">
        <v>313</v>
      </c>
      <c r="C18" s="86"/>
      <c r="D18" s="223"/>
      <c r="E18" s="223"/>
    </row>
    <row r="19" spans="1:5" s="183" customFormat="1" ht="12" customHeight="1" thickBot="1">
      <c r="A19" s="176" t="s">
        <v>73</v>
      </c>
      <c r="B19" s="5" t="s">
        <v>170</v>
      </c>
      <c r="C19" s="86">
        <v>1016</v>
      </c>
      <c r="D19" s="234">
        <f>(E19-C19)</f>
        <v>18968</v>
      </c>
      <c r="E19" s="223">
        <v>19984</v>
      </c>
    </row>
    <row r="20" spans="1:5" s="119" customFormat="1" ht="12" customHeight="1" thickBot="1">
      <c r="A20" s="49" t="s">
        <v>8</v>
      </c>
      <c r="B20" s="57" t="s">
        <v>284</v>
      </c>
      <c r="C20" s="87">
        <f>SUM(C21:C23)</f>
        <v>0</v>
      </c>
      <c r="D20" s="224">
        <f>SUM(D21:D23)</f>
        <v>0</v>
      </c>
      <c r="E20" s="114">
        <f>SUM(E21:E23)</f>
        <v>0</v>
      </c>
    </row>
    <row r="21" spans="1:5" s="183" customFormat="1" ht="12" customHeight="1">
      <c r="A21" s="176" t="s">
        <v>64</v>
      </c>
      <c r="B21" s="7" t="s">
        <v>145</v>
      </c>
      <c r="C21" s="84"/>
      <c r="D21" s="222"/>
      <c r="E21" s="226"/>
    </row>
    <row r="22" spans="1:5" s="183" customFormat="1" ht="12" customHeight="1">
      <c r="A22" s="176" t="s">
        <v>65</v>
      </c>
      <c r="B22" s="6" t="s">
        <v>285</v>
      </c>
      <c r="C22" s="84"/>
      <c r="D22" s="222"/>
      <c r="E22" s="226"/>
    </row>
    <row r="23" spans="1:5" s="183" customFormat="1" ht="12" customHeight="1">
      <c r="A23" s="176" t="s">
        <v>66</v>
      </c>
      <c r="B23" s="6" t="s">
        <v>286</v>
      </c>
      <c r="C23" s="84"/>
      <c r="D23" s="222"/>
      <c r="E23" s="226"/>
    </row>
    <row r="24" spans="1:5" s="183" customFormat="1" ht="12" customHeight="1" thickBot="1">
      <c r="A24" s="176" t="s">
        <v>67</v>
      </c>
      <c r="B24" s="6" t="s">
        <v>390</v>
      </c>
      <c r="C24" s="84"/>
      <c r="D24" s="222"/>
      <c r="E24" s="226"/>
    </row>
    <row r="25" spans="1:5" s="183" customFormat="1" ht="12" customHeight="1" thickBot="1">
      <c r="A25" s="52" t="s">
        <v>9</v>
      </c>
      <c r="B25" s="37" t="s">
        <v>95</v>
      </c>
      <c r="C25" s="255"/>
      <c r="D25" s="257"/>
      <c r="E25" s="113"/>
    </row>
    <row r="26" spans="1:5" s="183" customFormat="1" ht="12" customHeight="1" thickBot="1">
      <c r="A26" s="52" t="s">
        <v>10</v>
      </c>
      <c r="B26" s="37" t="s">
        <v>287</v>
      </c>
      <c r="C26" s="87">
        <f>+C27+C28</f>
        <v>0</v>
      </c>
      <c r="D26" s="224">
        <f>+D27+D28</f>
        <v>0</v>
      </c>
      <c r="E26" s="114">
        <f>+E27+E28</f>
        <v>0</v>
      </c>
    </row>
    <row r="27" spans="1:5" s="183" customFormat="1" ht="12" customHeight="1">
      <c r="A27" s="177" t="s">
        <v>154</v>
      </c>
      <c r="B27" s="178" t="s">
        <v>285</v>
      </c>
      <c r="C27" s="233"/>
      <c r="D27" s="39"/>
      <c r="E27" s="231"/>
    </row>
    <row r="28" spans="1:5" s="183" customFormat="1" ht="13.5">
      <c r="A28" s="177" t="s">
        <v>155</v>
      </c>
      <c r="B28" s="179" t="s">
        <v>288</v>
      </c>
      <c r="C28" s="88"/>
      <c r="D28" s="225"/>
      <c r="E28" s="228"/>
    </row>
    <row r="29" spans="1:5" s="183" customFormat="1" ht="12" customHeight="1" thickBot="1">
      <c r="A29" s="176" t="s">
        <v>156</v>
      </c>
      <c r="B29" s="42" t="s">
        <v>391</v>
      </c>
      <c r="C29" s="30"/>
      <c r="D29" s="259"/>
      <c r="E29" s="254"/>
    </row>
    <row r="30" spans="1:5" s="183" customFormat="1" ht="12" customHeight="1" thickBot="1">
      <c r="A30" s="52" t="s">
        <v>11</v>
      </c>
      <c r="B30" s="37" t="s">
        <v>289</v>
      </c>
      <c r="C30" s="87">
        <f>+C31+C32+C33</f>
        <v>0</v>
      </c>
      <c r="D30" s="224">
        <f>+D31+D32+D33</f>
        <v>0</v>
      </c>
      <c r="E30" s="114">
        <f>+E31+E32+E33</f>
        <v>0</v>
      </c>
    </row>
    <row r="31" spans="1:5" s="183" customFormat="1" ht="12" customHeight="1">
      <c r="A31" s="177" t="s">
        <v>51</v>
      </c>
      <c r="B31" s="178" t="s">
        <v>175</v>
      </c>
      <c r="C31" s="233"/>
      <c r="D31" s="39"/>
      <c r="E31" s="231"/>
    </row>
    <row r="32" spans="1:5" s="183" customFormat="1" ht="12" customHeight="1">
      <c r="A32" s="177" t="s">
        <v>52</v>
      </c>
      <c r="B32" s="179" t="s">
        <v>176</v>
      </c>
      <c r="C32" s="88"/>
      <c r="D32" s="225"/>
      <c r="E32" s="228"/>
    </row>
    <row r="33" spans="1:5" s="183" customFormat="1" ht="12" customHeight="1" thickBot="1">
      <c r="A33" s="176" t="s">
        <v>53</v>
      </c>
      <c r="B33" s="42" t="s">
        <v>177</v>
      </c>
      <c r="C33" s="30"/>
      <c r="D33" s="259"/>
      <c r="E33" s="254"/>
    </row>
    <row r="34" spans="1:5" s="119" customFormat="1" ht="12" customHeight="1" thickBot="1">
      <c r="A34" s="52" t="s">
        <v>12</v>
      </c>
      <c r="B34" s="37" t="s">
        <v>259</v>
      </c>
      <c r="C34" s="255"/>
      <c r="D34" s="257"/>
      <c r="E34" s="113"/>
    </row>
    <row r="35" spans="1:5" s="119" customFormat="1" ht="12" customHeight="1" thickBot="1">
      <c r="A35" s="52" t="s">
        <v>13</v>
      </c>
      <c r="B35" s="37" t="s">
        <v>290</v>
      </c>
      <c r="C35" s="255"/>
      <c r="D35" s="257"/>
      <c r="E35" s="113"/>
    </row>
    <row r="36" spans="1:5" s="119" customFormat="1" ht="12" customHeight="1" thickBot="1">
      <c r="A36" s="49" t="s">
        <v>14</v>
      </c>
      <c r="B36" s="37" t="s">
        <v>392</v>
      </c>
      <c r="C36" s="87">
        <f>+C8+C20+C25+C26+C30+C34+C35</f>
        <v>13619731</v>
      </c>
      <c r="D36" s="224">
        <f>+D8+D20+D25+D26+D30+D34+D35</f>
        <v>3365420</v>
      </c>
      <c r="E36" s="114">
        <f>+E8+E20+E25+E26+E30+E34+E35</f>
        <v>16985151</v>
      </c>
    </row>
    <row r="37" spans="1:5" s="119" customFormat="1" ht="12" customHeight="1" thickBot="1">
      <c r="A37" s="58" t="s">
        <v>15</v>
      </c>
      <c r="B37" s="37" t="s">
        <v>292</v>
      </c>
      <c r="C37" s="87">
        <f>+C38+C39+C40</f>
        <v>20321461</v>
      </c>
      <c r="D37" s="224">
        <f>+D38+D39+D40</f>
        <v>0</v>
      </c>
      <c r="E37" s="114">
        <f>+E38+E39+E40</f>
        <v>20321461</v>
      </c>
    </row>
    <row r="38" spans="1:5" s="119" customFormat="1" ht="12" customHeight="1">
      <c r="A38" s="177" t="s">
        <v>293</v>
      </c>
      <c r="B38" s="178" t="s">
        <v>127</v>
      </c>
      <c r="C38" s="233">
        <v>3168592</v>
      </c>
      <c r="D38" s="234">
        <f>(E38-C38)</f>
        <v>0</v>
      </c>
      <c r="E38" s="39">
        <v>3168592</v>
      </c>
    </row>
    <row r="39" spans="1:5" s="119" customFormat="1" ht="12" customHeight="1" thickBot="1">
      <c r="A39" s="177" t="s">
        <v>294</v>
      </c>
      <c r="B39" s="179" t="s">
        <v>2</v>
      </c>
      <c r="C39" s="88"/>
      <c r="D39" s="225"/>
      <c r="E39" s="225"/>
    </row>
    <row r="40" spans="1:5" s="183" customFormat="1" ht="12" customHeight="1" thickBot="1">
      <c r="A40" s="176" t="s">
        <v>295</v>
      </c>
      <c r="B40" s="42" t="s">
        <v>296</v>
      </c>
      <c r="C40" s="30">
        <v>17152869</v>
      </c>
      <c r="D40" s="234">
        <f>(E40-C40)</f>
        <v>0</v>
      </c>
      <c r="E40" s="259">
        <v>17152869</v>
      </c>
    </row>
    <row r="41" spans="1:5" s="183" customFormat="1" ht="15" customHeight="1" thickBot="1">
      <c r="A41" s="58" t="s">
        <v>16</v>
      </c>
      <c r="B41" s="59" t="s">
        <v>297</v>
      </c>
      <c r="C41" s="256">
        <f>+C36+C37</f>
        <v>33941192</v>
      </c>
      <c r="D41" s="253">
        <f>+D36+D37</f>
        <v>3365420</v>
      </c>
      <c r="E41" s="117">
        <f>+E36+E37</f>
        <v>37306612</v>
      </c>
    </row>
    <row r="42" spans="1:3" s="183" customFormat="1" ht="15" customHeight="1">
      <c r="A42" s="60"/>
      <c r="B42" s="61"/>
      <c r="C42" s="115"/>
    </row>
    <row r="43" spans="1:3" ht="13.5" thickBot="1">
      <c r="A43" s="62"/>
      <c r="B43" s="63"/>
      <c r="C43" s="116"/>
    </row>
    <row r="44" spans="1:5" s="182" customFormat="1" ht="16.5" customHeight="1" thickBot="1">
      <c r="A44" s="381" t="s">
        <v>40</v>
      </c>
      <c r="B44" s="382"/>
      <c r="C44" s="382"/>
      <c r="D44" s="382"/>
      <c r="E44" s="383"/>
    </row>
    <row r="45" spans="1:5" s="184" customFormat="1" ht="12" customHeight="1" thickBot="1">
      <c r="A45" s="52" t="s">
        <v>7</v>
      </c>
      <c r="B45" s="37" t="s">
        <v>298</v>
      </c>
      <c r="C45" s="87">
        <f>SUM(C46:C50)</f>
        <v>33941192</v>
      </c>
      <c r="D45" s="224">
        <f>SUM(D46:D50)</f>
        <v>3365420</v>
      </c>
      <c r="E45" s="114">
        <f>SUM(E46:E50)</f>
        <v>37306612</v>
      </c>
    </row>
    <row r="46" spans="1:5" ht="12" customHeight="1">
      <c r="A46" s="176" t="s">
        <v>58</v>
      </c>
      <c r="B46" s="7" t="s">
        <v>36</v>
      </c>
      <c r="C46" s="233">
        <v>15940520</v>
      </c>
      <c r="D46" s="39">
        <f>(E46-C46)</f>
        <v>119270</v>
      </c>
      <c r="E46" s="39">
        <v>16059790</v>
      </c>
    </row>
    <row r="47" spans="1:5" ht="12" customHeight="1">
      <c r="A47" s="176" t="s">
        <v>59</v>
      </c>
      <c r="B47" s="6" t="s">
        <v>104</v>
      </c>
      <c r="C47" s="29">
        <v>2900022</v>
      </c>
      <c r="D47" s="39">
        <f>(E47-C47)</f>
        <v>0</v>
      </c>
      <c r="E47" s="40">
        <v>2900022</v>
      </c>
    </row>
    <row r="48" spans="1:5" ht="12" customHeight="1">
      <c r="A48" s="176" t="s">
        <v>60</v>
      </c>
      <c r="B48" s="6" t="s">
        <v>77</v>
      </c>
      <c r="C48" s="29">
        <v>15100650</v>
      </c>
      <c r="D48" s="39">
        <f>(E48-C48)</f>
        <v>3246150</v>
      </c>
      <c r="E48" s="40">
        <v>18346800</v>
      </c>
    </row>
    <row r="49" spans="1:5" ht="12" customHeight="1">
      <c r="A49" s="176" t="s">
        <v>61</v>
      </c>
      <c r="B49" s="6" t="s">
        <v>105</v>
      </c>
      <c r="C49" s="29"/>
      <c r="D49" s="40"/>
      <c r="E49" s="229"/>
    </row>
    <row r="50" spans="1:5" ht="12" customHeight="1" thickBot="1">
      <c r="A50" s="176" t="s">
        <v>78</v>
      </c>
      <c r="B50" s="6" t="s">
        <v>106</v>
      </c>
      <c r="C50" s="29"/>
      <c r="D50" s="40"/>
      <c r="E50" s="229"/>
    </row>
    <row r="51" spans="1:5" ht="12" customHeight="1" thickBot="1">
      <c r="A51" s="52" t="s">
        <v>8</v>
      </c>
      <c r="B51" s="37" t="s">
        <v>299</v>
      </c>
      <c r="C51" s="87">
        <f>SUM(C52:C54)</f>
        <v>0</v>
      </c>
      <c r="D51" s="224">
        <f>SUM(D52:D54)</f>
        <v>0</v>
      </c>
      <c r="E51" s="114">
        <f>SUM(E52:E54)</f>
        <v>0</v>
      </c>
    </row>
    <row r="52" spans="1:5" s="184" customFormat="1" ht="12" customHeight="1">
      <c r="A52" s="176" t="s">
        <v>64</v>
      </c>
      <c r="B52" s="7" t="s">
        <v>121</v>
      </c>
      <c r="C52" s="39"/>
      <c r="D52" s="234">
        <f>(E52-C52)</f>
        <v>0</v>
      </c>
      <c r="E52" s="39"/>
    </row>
    <row r="53" spans="1:5" ht="12" customHeight="1">
      <c r="A53" s="176" t="s">
        <v>65</v>
      </c>
      <c r="B53" s="6" t="s">
        <v>108</v>
      </c>
      <c r="C53" s="29"/>
      <c r="D53" s="40"/>
      <c r="E53" s="229"/>
    </row>
    <row r="54" spans="1:5" ht="12" customHeight="1">
      <c r="A54" s="176" t="s">
        <v>66</v>
      </c>
      <c r="B54" s="6" t="s">
        <v>41</v>
      </c>
      <c r="C54" s="29"/>
      <c r="D54" s="40"/>
      <c r="E54" s="229"/>
    </row>
    <row r="55" spans="1:5" ht="12" customHeight="1" thickBot="1">
      <c r="A55" s="176" t="s">
        <v>67</v>
      </c>
      <c r="B55" s="6" t="s">
        <v>389</v>
      </c>
      <c r="C55" s="29"/>
      <c r="D55" s="40"/>
      <c r="E55" s="229"/>
    </row>
    <row r="56" spans="1:5" ht="15" customHeight="1" thickBot="1">
      <c r="A56" s="52" t="s">
        <v>9</v>
      </c>
      <c r="B56" s="37" t="s">
        <v>4</v>
      </c>
      <c r="C56" s="255"/>
      <c r="D56" s="257"/>
      <c r="E56" s="113"/>
    </row>
    <row r="57" spans="1:5" ht="13.5" thickBot="1">
      <c r="A57" s="52" t="s">
        <v>10</v>
      </c>
      <c r="B57" s="64" t="s">
        <v>393</v>
      </c>
      <c r="C57" s="256">
        <f>+C45+C51+C56</f>
        <v>33941192</v>
      </c>
      <c r="D57" s="253">
        <f>+D45+D51+D56</f>
        <v>3365420</v>
      </c>
      <c r="E57" s="117">
        <f>+E45+E51+E56</f>
        <v>37306612</v>
      </c>
    </row>
    <row r="58" spans="3:4" ht="15" customHeight="1" thickBot="1">
      <c r="C58" s="325">
        <f>C41-C57</f>
        <v>0</v>
      </c>
      <c r="D58" s="325">
        <f>D41-D57</f>
        <v>0</v>
      </c>
    </row>
    <row r="59" spans="1:5" ht="14.25" customHeight="1" thickBot="1">
      <c r="A59" s="260" t="s">
        <v>454</v>
      </c>
      <c r="B59" s="261"/>
      <c r="C59" s="251">
        <v>5</v>
      </c>
      <c r="D59" s="251"/>
      <c r="E59" s="250">
        <v>5</v>
      </c>
    </row>
    <row r="60" spans="1:5" ht="13.5" thickBot="1">
      <c r="A60" s="262" t="s">
        <v>455</v>
      </c>
      <c r="B60" s="263"/>
      <c r="C60" s="251"/>
      <c r="D60" s="251"/>
      <c r="E60" s="250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zoomScale="120" zoomScaleNormal="120" zoomScalePageLayoutView="0" workbookViewId="0" topLeftCell="A1">
      <selection activeCell="C17" sqref="C17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8.625" style="0" customWidth="1"/>
    <col min="4" max="4" width="4.75390625" style="0" bestFit="1" customWidth="1"/>
    <col min="5" max="5" width="1.4921875" style="0" bestFit="1" customWidth="1"/>
    <col min="7" max="7" width="1.4921875" style="0" bestFit="1" customWidth="1"/>
  </cols>
  <sheetData>
    <row r="2" spans="1:6" ht="15">
      <c r="A2" s="358" t="s">
        <v>462</v>
      </c>
      <c r="B2" s="358"/>
      <c r="C2" s="358"/>
      <c r="D2" s="358"/>
      <c r="E2" s="358"/>
      <c r="F2" s="358"/>
    </row>
    <row r="3" spans="1:7" ht="15">
      <c r="A3" s="355" t="s">
        <v>528</v>
      </c>
      <c r="B3" s="355"/>
      <c r="C3" s="355"/>
      <c r="D3" s="355"/>
      <c r="E3" s="355"/>
      <c r="F3" s="355"/>
      <c r="G3" s="355"/>
    </row>
    <row r="6" ht="13.5">
      <c r="A6" s="270"/>
    </row>
    <row r="7" spans="1:6" ht="12.75">
      <c r="A7" s="315" t="s">
        <v>482</v>
      </c>
      <c r="B7" s="327" t="s">
        <v>526</v>
      </c>
      <c r="C7" s="328"/>
      <c r="D7" t="s">
        <v>513</v>
      </c>
      <c r="F7" s="314"/>
    </row>
    <row r="8" ht="12.75">
      <c r="C8" s="326" t="str">
        <f>IF(C7="I. negyedévi","I. negyedéves",IF(C7="I. félévi","I. féléves","III. negyedéves"))</f>
        <v>III. negyedéves</v>
      </c>
    </row>
    <row r="11" spans="1:7" ht="15">
      <c r="A11" s="356"/>
      <c r="B11" s="357"/>
      <c r="C11" s="357"/>
      <c r="D11" s="357"/>
      <c r="E11" s="357"/>
      <c r="F11" s="357"/>
      <c r="G11" s="357"/>
    </row>
    <row r="13" spans="1:2" ht="13.5">
      <c r="A13" s="271" t="s">
        <v>463</v>
      </c>
      <c r="B13" s="322" t="s">
        <v>529</v>
      </c>
    </row>
    <row r="14" ht="13.5">
      <c r="B14" s="323"/>
    </row>
    <row r="15" spans="1:2" ht="13.5">
      <c r="A15" s="271" t="s">
        <v>464</v>
      </c>
      <c r="B15" s="322" t="s">
        <v>530</v>
      </c>
    </row>
    <row r="16" ht="13.5">
      <c r="B16" s="323"/>
    </row>
    <row r="17" spans="1:2" ht="13.5">
      <c r="A17" s="271" t="s">
        <v>465</v>
      </c>
      <c r="B17" s="322" t="s">
        <v>466</v>
      </c>
    </row>
    <row r="18" ht="13.5">
      <c r="B18" s="323"/>
    </row>
    <row r="19" spans="1:2" ht="13.5">
      <c r="A19" s="271" t="s">
        <v>467</v>
      </c>
      <c r="B19" s="322" t="s">
        <v>468</v>
      </c>
    </row>
    <row r="20" ht="13.5">
      <c r="B20" s="323"/>
    </row>
    <row r="21" spans="1:2" ht="13.5">
      <c r="A21" s="271" t="s">
        <v>469</v>
      </c>
      <c r="B21" s="322" t="s">
        <v>470</v>
      </c>
    </row>
    <row r="22" ht="13.5">
      <c r="B22" s="323"/>
    </row>
    <row r="23" spans="1:2" ht="13.5">
      <c r="A23" s="271" t="s">
        <v>471</v>
      </c>
      <c r="B23" s="322" t="s">
        <v>472</v>
      </c>
    </row>
    <row r="24" ht="13.5">
      <c r="B24" s="323"/>
    </row>
    <row r="25" spans="1:2" ht="13.5">
      <c r="A25" s="271" t="s">
        <v>473</v>
      </c>
      <c r="B25" s="322" t="s">
        <v>474</v>
      </c>
    </row>
    <row r="26" ht="13.5">
      <c r="B26" s="323"/>
    </row>
    <row r="27" spans="1:2" ht="13.5">
      <c r="A27" s="271" t="s">
        <v>475</v>
      </c>
      <c r="B27" s="322" t="s">
        <v>476</v>
      </c>
    </row>
    <row r="28" ht="13.5">
      <c r="B28" s="323"/>
    </row>
    <row r="29" spans="1:2" ht="13.5">
      <c r="A29" s="271" t="s">
        <v>475</v>
      </c>
      <c r="B29" s="322" t="s">
        <v>477</v>
      </c>
    </row>
    <row r="30" ht="13.5">
      <c r="B30" s="323"/>
    </row>
    <row r="31" spans="1:2" ht="13.5">
      <c r="A31" s="271" t="s">
        <v>478</v>
      </c>
      <c r="B31" s="322" t="s">
        <v>479</v>
      </c>
    </row>
  </sheetData>
  <sheetProtection/>
  <mergeCells count="3">
    <mergeCell ref="A3:G3"/>
    <mergeCell ref="A11:G11"/>
    <mergeCell ref="A2:F2"/>
  </mergeCells>
  <dataValidations count="1">
    <dataValidation type="list" allowBlank="1" showInputMessage="1" showErrorMessage="1" sqref="C7">
      <formula1>"I. félévi, III. negyedévi"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2">
      <selection activeCell="C26" sqref="C2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35" t="s">
        <v>520</v>
      </c>
      <c r="B1" s="53"/>
    </row>
    <row r="2" spans="1:2" ht="12.75">
      <c r="A2" s="53"/>
      <c r="B2" s="53"/>
    </row>
    <row r="3" spans="1:2" ht="12.75">
      <c r="A3" s="237"/>
      <c r="B3" s="237"/>
    </row>
    <row r="4" spans="1:2" ht="15">
      <c r="A4" s="55"/>
      <c r="B4" s="241"/>
    </row>
    <row r="5" spans="1:2" ht="15">
      <c r="A5" s="55"/>
      <c r="B5" s="241"/>
    </row>
    <row r="6" spans="1:2" s="47" customFormat="1" ht="15">
      <c r="A6" s="55" t="s">
        <v>527</v>
      </c>
      <c r="B6" s="237"/>
    </row>
    <row r="7" spans="1:2" s="47" customFormat="1" ht="12.75">
      <c r="A7" s="237"/>
      <c r="B7" s="237"/>
    </row>
    <row r="8" spans="1:2" s="47" customFormat="1" ht="12.75">
      <c r="A8" s="237"/>
      <c r="B8" s="237"/>
    </row>
    <row r="9" spans="1:2" ht="12.75">
      <c r="A9" s="237" t="s">
        <v>426</v>
      </c>
      <c r="B9" s="237" t="s">
        <v>402</v>
      </c>
    </row>
    <row r="10" spans="1:2" ht="12.75">
      <c r="A10" s="237" t="s">
        <v>424</v>
      </c>
      <c r="B10" s="237" t="s">
        <v>408</v>
      </c>
    </row>
    <row r="11" spans="1:2" ht="12.75">
      <c r="A11" s="237" t="s">
        <v>425</v>
      </c>
      <c r="B11" s="237" t="s">
        <v>409</v>
      </c>
    </row>
    <row r="12" spans="1:2" ht="12.75">
      <c r="A12" s="237"/>
      <c r="B12" s="237"/>
    </row>
    <row r="13" spans="1:2" ht="15">
      <c r="A13" s="55" t="str">
        <f>+CONCATENATE(LEFT(A6,4),". évi módosított előirányzat BEVÉTELEK")</f>
        <v>2020. évi módosított előirányzat BEVÉTELEK</v>
      </c>
      <c r="B13" s="241"/>
    </row>
    <row r="14" spans="1:2" ht="12.75">
      <c r="A14" s="237"/>
      <c r="B14" s="237"/>
    </row>
    <row r="15" spans="1:2" s="47" customFormat="1" ht="12.75">
      <c r="A15" s="237" t="s">
        <v>427</v>
      </c>
      <c r="B15" s="237" t="s">
        <v>403</v>
      </c>
    </row>
    <row r="16" spans="1:2" ht="12.75">
      <c r="A16" s="237" t="s">
        <v>428</v>
      </c>
      <c r="B16" s="237" t="s">
        <v>410</v>
      </c>
    </row>
    <row r="17" spans="1:2" ht="12.75">
      <c r="A17" s="237" t="s">
        <v>429</v>
      </c>
      <c r="B17" s="237" t="s">
        <v>411</v>
      </c>
    </row>
    <row r="18" spans="1:2" ht="12.75">
      <c r="A18" s="237"/>
      <c r="B18" s="237"/>
    </row>
    <row r="19" spans="1:2" ht="13.5">
      <c r="A19" s="244" t="str">
        <f>+CONCATENATE(LEFT(A6,4),". évi teljesítés BEVÉTELEK")</f>
        <v>2020. évi teljesítés BEVÉTELEK</v>
      </c>
      <c r="B19" s="241"/>
    </row>
    <row r="20" spans="1:2" ht="12.75">
      <c r="A20" s="237"/>
      <c r="B20" s="237"/>
    </row>
    <row r="21" spans="1:2" ht="12.75">
      <c r="A21" s="237" t="s">
        <v>430</v>
      </c>
      <c r="B21" s="237" t="s">
        <v>404</v>
      </c>
    </row>
    <row r="22" spans="1:2" ht="12.75">
      <c r="A22" s="237" t="s">
        <v>431</v>
      </c>
      <c r="B22" s="237" t="s">
        <v>412</v>
      </c>
    </row>
    <row r="23" spans="1:2" ht="12.75">
      <c r="A23" s="237" t="s">
        <v>432</v>
      </c>
      <c r="B23" s="237" t="s">
        <v>413</v>
      </c>
    </row>
    <row r="24" spans="1:2" ht="12.75">
      <c r="A24" s="237"/>
      <c r="B24" s="237"/>
    </row>
    <row r="25" spans="1:2" ht="15">
      <c r="A25" s="55" t="str">
        <f>+CONCATENATE(LEFT(A6,4),". évi eredeti előirányzat KIADÁSOK")</f>
        <v>2020. évi eredeti előirányzat KIADÁSOK</v>
      </c>
      <c r="B25" s="241"/>
    </row>
    <row r="26" spans="1:2" ht="12.75">
      <c r="A26" s="237"/>
      <c r="B26" s="237"/>
    </row>
    <row r="27" spans="1:2" ht="12.75">
      <c r="A27" s="237" t="s">
        <v>433</v>
      </c>
      <c r="B27" s="237" t="s">
        <v>405</v>
      </c>
    </row>
    <row r="28" spans="1:2" ht="12.75">
      <c r="A28" s="237" t="s">
        <v>434</v>
      </c>
      <c r="B28" s="237" t="s">
        <v>414</v>
      </c>
    </row>
    <row r="29" spans="1:2" ht="12.75">
      <c r="A29" s="237" t="s">
        <v>435</v>
      </c>
      <c r="B29" s="237" t="s">
        <v>415</v>
      </c>
    </row>
    <row r="30" spans="1:2" ht="12.75">
      <c r="A30" s="237"/>
      <c r="B30" s="237"/>
    </row>
    <row r="31" spans="1:2" ht="15">
      <c r="A31" s="55" t="str">
        <f>+CONCATENATE(LEFT(A6,4),". évi módosított előirányzat KIADÁSOK")</f>
        <v>2020. évi módosított előirányzat KIADÁSOK</v>
      </c>
      <c r="B31" s="241"/>
    </row>
    <row r="32" spans="1:2" ht="12.75">
      <c r="A32" s="237"/>
      <c r="B32" s="237"/>
    </row>
    <row r="33" spans="1:2" ht="12.75">
      <c r="A33" s="237" t="s">
        <v>436</v>
      </c>
      <c r="B33" s="237" t="s">
        <v>406</v>
      </c>
    </row>
    <row r="34" spans="1:2" ht="12.75">
      <c r="A34" s="237" t="s">
        <v>437</v>
      </c>
      <c r="B34" s="237" t="s">
        <v>416</v>
      </c>
    </row>
    <row r="35" spans="1:2" ht="12.75">
      <c r="A35" s="237" t="s">
        <v>438</v>
      </c>
      <c r="B35" s="237" t="s">
        <v>417</v>
      </c>
    </row>
    <row r="36" spans="1:2" ht="12.75">
      <c r="A36" s="237"/>
      <c r="B36" s="237"/>
    </row>
    <row r="37" spans="1:2" ht="15">
      <c r="A37" s="243" t="str">
        <f>+CONCATENATE(LEFT(A6,4),". évi teljesítés KIADÁSOK")</f>
        <v>2020. évi teljesítés KIADÁSOK</v>
      </c>
      <c r="B37" s="241"/>
    </row>
    <row r="38" spans="1:2" ht="12.75">
      <c r="A38" s="237"/>
      <c r="B38" s="237"/>
    </row>
    <row r="39" spans="1:2" ht="12.75">
      <c r="A39" s="237" t="s">
        <v>439</v>
      </c>
      <c r="B39" s="237" t="s">
        <v>407</v>
      </c>
    </row>
    <row r="40" spans="1:2" ht="12.75">
      <c r="A40" s="237" t="s">
        <v>440</v>
      </c>
      <c r="B40" s="237" t="s">
        <v>418</v>
      </c>
    </row>
    <row r="41" spans="1:2" ht="12.75">
      <c r="A41" s="237" t="s">
        <v>441</v>
      </c>
      <c r="B41" s="237" t="s">
        <v>419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tabSelected="1" zoomScale="120" zoomScaleNormal="120" zoomScaleSheetLayoutView="100" workbookViewId="0" topLeftCell="A140">
      <selection activeCell="D124" sqref="D124"/>
    </sheetView>
  </sheetViews>
  <sheetFormatPr defaultColWidth="9.375" defaultRowHeight="12.75"/>
  <cols>
    <col min="1" max="1" width="9.50390625" style="121" customWidth="1"/>
    <col min="2" max="2" width="65.75390625" style="121" customWidth="1"/>
    <col min="3" max="3" width="17.75390625" style="122" customWidth="1"/>
    <col min="4" max="5" width="17.75390625" style="143" customWidth="1"/>
    <col min="6" max="16384" width="9.375" style="143" customWidth="1"/>
  </cols>
  <sheetData>
    <row r="1" spans="1:5" ht="15">
      <c r="A1" s="273"/>
      <c r="B1" s="367" t="str">
        <f>CONCATENATE("1.1. melléklet ",IB_ALAPADATOK!A7," ",IB_ALAPADATOK!B7," ",IB_ALAPADATOK!C7," ",IB_ALAPADATOK!D7)</f>
        <v>1.1. melléklet a 2020.  költségvetési tájékoztatóhoz</v>
      </c>
      <c r="C1" s="368"/>
      <c r="D1" s="368"/>
      <c r="E1" s="368"/>
    </row>
    <row r="2" spans="1:5" ht="15">
      <c r="A2" s="369" t="str">
        <f>CONCATENATE(IB_ALAPADATOK!A3)</f>
        <v>PANYOLA KÖZSÉG ÖNKORMÁNYZATA</v>
      </c>
      <c r="B2" s="370"/>
      <c r="C2" s="370"/>
      <c r="D2" s="370"/>
      <c r="E2" s="370"/>
    </row>
    <row r="3" spans="1:5" ht="15">
      <c r="A3" s="369" t="s">
        <v>525</v>
      </c>
      <c r="B3" s="369"/>
      <c r="C3" s="371"/>
      <c r="D3" s="369"/>
      <c r="E3" s="369"/>
    </row>
    <row r="4" spans="1:5" ht="15">
      <c r="A4" s="369" t="s">
        <v>480</v>
      </c>
      <c r="B4" s="369"/>
      <c r="C4" s="371"/>
      <c r="D4" s="369"/>
      <c r="E4" s="369"/>
    </row>
    <row r="5" spans="1:5" ht="15">
      <c r="A5" s="273"/>
      <c r="B5" s="273"/>
      <c r="C5" s="274"/>
      <c r="D5" s="275"/>
      <c r="E5" s="275"/>
    </row>
    <row r="6" spans="1:5" ht="15.75" customHeight="1">
      <c r="A6" s="363" t="s">
        <v>5</v>
      </c>
      <c r="B6" s="363"/>
      <c r="C6" s="363"/>
      <c r="D6" s="363"/>
      <c r="E6" s="363"/>
    </row>
    <row r="7" spans="1:5" ht="15.75" customHeight="1" thickBot="1">
      <c r="A7" s="365" t="s">
        <v>82</v>
      </c>
      <c r="B7" s="365"/>
      <c r="C7" s="276"/>
      <c r="D7" s="275"/>
      <c r="E7" s="276" t="s">
        <v>456</v>
      </c>
    </row>
    <row r="8" spans="1:5" ht="15">
      <c r="A8" s="373" t="s">
        <v>46</v>
      </c>
      <c r="B8" s="375" t="s">
        <v>6</v>
      </c>
      <c r="C8" s="359" t="str">
        <f>+CONCATENATE(LEFT(IB_ÖSSZEFÜGGÉSEK!A6,4),". évi")</f>
        <v>2020. évi</v>
      </c>
      <c r="D8" s="360"/>
      <c r="E8" s="361"/>
    </row>
    <row r="9" spans="1:5" ht="23.25" thickBot="1">
      <c r="A9" s="374"/>
      <c r="B9" s="376"/>
      <c r="C9" s="210" t="s">
        <v>396</v>
      </c>
      <c r="D9" s="209" t="s">
        <v>524</v>
      </c>
      <c r="E9" s="209" t="s">
        <v>396</v>
      </c>
    </row>
    <row r="10" spans="1:5" s="144" customFormat="1" ht="12" customHeight="1" thickBot="1">
      <c r="A10" s="140" t="s">
        <v>364</v>
      </c>
      <c r="B10" s="141" t="s">
        <v>365</v>
      </c>
      <c r="C10" s="141" t="s">
        <v>366</v>
      </c>
      <c r="D10" s="141" t="s">
        <v>368</v>
      </c>
      <c r="E10" s="211" t="s">
        <v>367</v>
      </c>
    </row>
    <row r="11" spans="1:5" s="145" customFormat="1" ht="12" customHeight="1" thickBot="1">
      <c r="A11" s="18" t="s">
        <v>7</v>
      </c>
      <c r="B11" s="19" t="s">
        <v>139</v>
      </c>
      <c r="C11" s="133">
        <f>+C12+C13+C14+C15+C16+C17</f>
        <v>50866730</v>
      </c>
      <c r="D11" s="133">
        <f>+D12+D13+D14+D15+D16+D17</f>
        <v>-5686422</v>
      </c>
      <c r="E11" s="70">
        <f>+E12+E13+E14+E15+E16+E17</f>
        <v>45180308</v>
      </c>
    </row>
    <row r="12" spans="1:5" s="145" customFormat="1" ht="12" customHeight="1">
      <c r="A12" s="13" t="s">
        <v>58</v>
      </c>
      <c r="B12" s="146" t="s">
        <v>140</v>
      </c>
      <c r="C12" s="135">
        <v>5313711</v>
      </c>
      <c r="D12" s="214">
        <f aca="true" t="shared" si="0" ref="D12:D17">(E12-C12)</f>
        <v>3055</v>
      </c>
      <c r="E12" s="214">
        <v>5316766</v>
      </c>
    </row>
    <row r="13" spans="1:5" s="145" customFormat="1" ht="12" customHeight="1">
      <c r="A13" s="12" t="s">
        <v>59</v>
      </c>
      <c r="B13" s="147" t="s">
        <v>141</v>
      </c>
      <c r="C13" s="134">
        <v>13619700</v>
      </c>
      <c r="D13" s="214">
        <f t="shared" si="0"/>
        <v>871700</v>
      </c>
      <c r="E13" s="215">
        <v>14491400</v>
      </c>
    </row>
    <row r="14" spans="1:5" s="145" customFormat="1" ht="12" customHeight="1">
      <c r="A14" s="12" t="s">
        <v>60</v>
      </c>
      <c r="B14" s="147" t="s">
        <v>142</v>
      </c>
      <c r="C14" s="134">
        <v>15514638</v>
      </c>
      <c r="D14" s="214">
        <f t="shared" si="0"/>
        <v>572069</v>
      </c>
      <c r="E14" s="215">
        <v>16086707</v>
      </c>
    </row>
    <row r="15" spans="1:5" s="145" customFormat="1" ht="12" customHeight="1">
      <c r="A15" s="12" t="s">
        <v>61</v>
      </c>
      <c r="B15" s="147" t="s">
        <v>143</v>
      </c>
      <c r="C15" s="134">
        <v>1800000</v>
      </c>
      <c r="D15" s="214">
        <f t="shared" si="0"/>
        <v>249830</v>
      </c>
      <c r="E15" s="215">
        <v>2049830</v>
      </c>
    </row>
    <row r="16" spans="1:5" s="145" customFormat="1" ht="12" customHeight="1">
      <c r="A16" s="12" t="s">
        <v>78</v>
      </c>
      <c r="B16" s="78" t="s">
        <v>309</v>
      </c>
      <c r="C16" s="134">
        <v>14618681</v>
      </c>
      <c r="D16" s="214">
        <f t="shared" si="0"/>
        <v>-7563976</v>
      </c>
      <c r="E16" s="215">
        <v>7054705</v>
      </c>
    </row>
    <row r="17" spans="1:5" s="145" customFormat="1" ht="12" customHeight="1" thickBot="1">
      <c r="A17" s="14" t="s">
        <v>62</v>
      </c>
      <c r="B17" s="79" t="s">
        <v>310</v>
      </c>
      <c r="C17" s="134"/>
      <c r="D17" s="214">
        <f t="shared" si="0"/>
        <v>180900</v>
      </c>
      <c r="E17" s="215">
        <v>180900</v>
      </c>
    </row>
    <row r="18" spans="1:5" s="145" customFormat="1" ht="12" customHeight="1" thickBot="1">
      <c r="A18" s="18" t="s">
        <v>8</v>
      </c>
      <c r="B18" s="77" t="s">
        <v>144</v>
      </c>
      <c r="C18" s="133">
        <f>+C19+C20+C21+C22+C23</f>
        <v>45682397</v>
      </c>
      <c r="D18" s="133">
        <f>+D19+D20+D21+D22+D23</f>
        <v>12429325</v>
      </c>
      <c r="E18" s="70">
        <f>+E19+E20+E21+E22+E23</f>
        <v>58111722</v>
      </c>
    </row>
    <row r="19" spans="1:5" s="145" customFormat="1" ht="12" customHeight="1">
      <c r="A19" s="13" t="s">
        <v>64</v>
      </c>
      <c r="B19" s="146" t="s">
        <v>145</v>
      </c>
      <c r="C19" s="135"/>
      <c r="D19" s="135"/>
      <c r="E19" s="72"/>
    </row>
    <row r="20" spans="1:5" s="145" customFormat="1" ht="12" customHeight="1">
      <c r="A20" s="12" t="s">
        <v>65</v>
      </c>
      <c r="B20" s="147" t="s">
        <v>146</v>
      </c>
      <c r="C20" s="134"/>
      <c r="D20" s="134"/>
      <c r="E20" s="71"/>
    </row>
    <row r="21" spans="1:5" s="145" customFormat="1" ht="12" customHeight="1">
      <c r="A21" s="12" t="s">
        <v>66</v>
      </c>
      <c r="B21" s="147" t="s">
        <v>302</v>
      </c>
      <c r="C21" s="134"/>
      <c r="D21" s="134"/>
      <c r="E21" s="71"/>
    </row>
    <row r="22" spans="1:5" s="145" customFormat="1" ht="12" customHeight="1">
      <c r="A22" s="12" t="s">
        <v>67</v>
      </c>
      <c r="B22" s="147" t="s">
        <v>303</v>
      </c>
      <c r="C22" s="134"/>
      <c r="D22" s="134"/>
      <c r="E22" s="71"/>
    </row>
    <row r="23" spans="1:5" s="145" customFormat="1" ht="12" customHeight="1">
      <c r="A23" s="12" t="s">
        <v>68</v>
      </c>
      <c r="B23" s="147" t="s">
        <v>147</v>
      </c>
      <c r="C23" s="134">
        <v>45682397</v>
      </c>
      <c r="D23" s="214">
        <f>(E23-C23)</f>
        <v>12429325</v>
      </c>
      <c r="E23" s="215">
        <v>58111722</v>
      </c>
    </row>
    <row r="24" spans="1:5" s="145" customFormat="1" ht="12" customHeight="1" thickBot="1">
      <c r="A24" s="14" t="s">
        <v>74</v>
      </c>
      <c r="B24" s="79" t="s">
        <v>148</v>
      </c>
      <c r="C24" s="136"/>
      <c r="D24" s="136"/>
      <c r="E24" s="73"/>
    </row>
    <row r="25" spans="1:5" s="145" customFormat="1" ht="12" customHeight="1" thickBot="1">
      <c r="A25" s="18" t="s">
        <v>9</v>
      </c>
      <c r="B25" s="19" t="s">
        <v>149</v>
      </c>
      <c r="C25" s="133">
        <f>+C26+C27+C28+C29+C30</f>
        <v>12715374</v>
      </c>
      <c r="D25" s="133">
        <f>+D26+D27+D28+D29+D30</f>
        <v>346869341</v>
      </c>
      <c r="E25" s="70">
        <f>+E26+E27+E28+E29+E30</f>
        <v>359584715</v>
      </c>
    </row>
    <row r="26" spans="1:5" s="145" customFormat="1" ht="12" customHeight="1">
      <c r="A26" s="13" t="s">
        <v>47</v>
      </c>
      <c r="B26" s="146" t="s">
        <v>150</v>
      </c>
      <c r="C26" s="135"/>
      <c r="D26" s="214">
        <f>(E26-C26)</f>
        <v>0</v>
      </c>
      <c r="E26" s="340"/>
    </row>
    <row r="27" spans="1:5" s="145" customFormat="1" ht="12" customHeight="1">
      <c r="A27" s="12" t="s">
        <v>48</v>
      </c>
      <c r="B27" s="147" t="s">
        <v>151</v>
      </c>
      <c r="C27" s="134"/>
      <c r="D27" s="214">
        <f>(E27-C27)</f>
        <v>0</v>
      </c>
      <c r="E27" s="341"/>
    </row>
    <row r="28" spans="1:5" s="145" customFormat="1" ht="12" customHeight="1">
      <c r="A28" s="12" t="s">
        <v>49</v>
      </c>
      <c r="B28" s="147" t="s">
        <v>304</v>
      </c>
      <c r="C28" s="134"/>
      <c r="D28" s="214">
        <f>(E28-C28)</f>
        <v>0</v>
      </c>
      <c r="E28" s="341"/>
    </row>
    <row r="29" spans="1:5" s="145" customFormat="1" ht="12" customHeight="1">
      <c r="A29" s="12" t="s">
        <v>50</v>
      </c>
      <c r="B29" s="147" t="s">
        <v>305</v>
      </c>
      <c r="C29" s="134"/>
      <c r="D29" s="214">
        <f>(E29-C29)</f>
        <v>0</v>
      </c>
      <c r="E29" s="341"/>
    </row>
    <row r="30" spans="1:5" s="145" customFormat="1" ht="12" customHeight="1">
      <c r="A30" s="12" t="s">
        <v>92</v>
      </c>
      <c r="B30" s="147" t="s">
        <v>152</v>
      </c>
      <c r="C30" s="134">
        <v>12715374</v>
      </c>
      <c r="D30" s="214">
        <f>(E30-C30)</f>
        <v>346869341</v>
      </c>
      <c r="E30" s="215">
        <v>359584715</v>
      </c>
    </row>
    <row r="31" spans="1:5" s="145" customFormat="1" ht="12" customHeight="1" thickBot="1">
      <c r="A31" s="14" t="s">
        <v>93</v>
      </c>
      <c r="B31" s="148" t="s">
        <v>153</v>
      </c>
      <c r="C31" s="136"/>
      <c r="D31" s="136"/>
      <c r="E31" s="73"/>
    </row>
    <row r="32" spans="1:5" s="145" customFormat="1" ht="12" customHeight="1" thickBot="1">
      <c r="A32" s="18" t="s">
        <v>94</v>
      </c>
      <c r="B32" s="19" t="s">
        <v>446</v>
      </c>
      <c r="C32" s="139">
        <f>SUM(C33:C39)</f>
        <v>17085479</v>
      </c>
      <c r="D32" s="139">
        <f>SUM(D33:D39)</f>
        <v>-2211171</v>
      </c>
      <c r="E32" s="174">
        <f>SUM(E33:E39)</f>
        <v>14874308</v>
      </c>
    </row>
    <row r="33" spans="1:5" s="145" customFormat="1" ht="12" customHeight="1">
      <c r="A33" s="13" t="s">
        <v>154</v>
      </c>
      <c r="B33" s="350" t="s">
        <v>532</v>
      </c>
      <c r="C33" s="135"/>
      <c r="D33" s="214">
        <f aca="true" t="shared" si="1" ref="D33:D39">(E33-C33)</f>
        <v>0</v>
      </c>
      <c r="E33" s="340"/>
    </row>
    <row r="34" spans="1:5" s="145" customFormat="1" ht="12" customHeight="1">
      <c r="A34" s="12" t="s">
        <v>155</v>
      </c>
      <c r="B34" s="351" t="s">
        <v>522</v>
      </c>
      <c r="C34" s="134">
        <v>851511</v>
      </c>
      <c r="D34" s="214">
        <f t="shared" si="1"/>
        <v>74755</v>
      </c>
      <c r="E34" s="134">
        <v>926266</v>
      </c>
    </row>
    <row r="35" spans="1:5" s="145" customFormat="1" ht="12" customHeight="1">
      <c r="A35" s="12" t="s">
        <v>156</v>
      </c>
      <c r="B35" s="352" t="s">
        <v>447</v>
      </c>
      <c r="C35" s="134">
        <v>13810218</v>
      </c>
      <c r="D35" s="214">
        <f t="shared" si="1"/>
        <v>26173</v>
      </c>
      <c r="E35" s="134">
        <v>13836391</v>
      </c>
    </row>
    <row r="36" spans="1:5" s="145" customFormat="1" ht="12" customHeight="1">
      <c r="A36" s="12" t="s">
        <v>157</v>
      </c>
      <c r="B36" s="352" t="s">
        <v>448</v>
      </c>
      <c r="C36" s="134"/>
      <c r="D36" s="214">
        <f t="shared" si="1"/>
        <v>0</v>
      </c>
      <c r="E36" s="134"/>
    </row>
    <row r="37" spans="1:5" s="145" customFormat="1" ht="12" customHeight="1">
      <c r="A37" s="12" t="s">
        <v>449</v>
      </c>
      <c r="B37" s="352" t="s">
        <v>158</v>
      </c>
      <c r="C37" s="134">
        <v>2304218</v>
      </c>
      <c r="D37" s="214">
        <f t="shared" si="1"/>
        <v>-2304218</v>
      </c>
      <c r="E37" s="134"/>
    </row>
    <row r="38" spans="1:5" s="145" customFormat="1" ht="12" customHeight="1">
      <c r="A38" s="12" t="s">
        <v>450</v>
      </c>
      <c r="B38" s="352" t="s">
        <v>533</v>
      </c>
      <c r="C38" s="134"/>
      <c r="D38" s="214">
        <f t="shared" si="1"/>
        <v>0</v>
      </c>
      <c r="E38" s="134"/>
    </row>
    <row r="39" spans="1:5" s="145" customFormat="1" ht="12" customHeight="1" thickBot="1">
      <c r="A39" s="14" t="s">
        <v>451</v>
      </c>
      <c r="B39" s="351" t="s">
        <v>534</v>
      </c>
      <c r="C39" s="136">
        <v>119532</v>
      </c>
      <c r="D39" s="214">
        <f t="shared" si="1"/>
        <v>-7881</v>
      </c>
      <c r="E39" s="136">
        <v>111651</v>
      </c>
    </row>
    <row r="40" spans="1:5" s="145" customFormat="1" ht="12" customHeight="1" thickBot="1">
      <c r="A40" s="18" t="s">
        <v>11</v>
      </c>
      <c r="B40" s="19" t="s">
        <v>311</v>
      </c>
      <c r="C40" s="133">
        <f>SUM(C41:C51)</f>
        <v>25036643</v>
      </c>
      <c r="D40" s="133">
        <f>SUM(D41:D51)</f>
        <v>3163586</v>
      </c>
      <c r="E40" s="70">
        <f>SUM(E41:E51)</f>
        <v>28200229</v>
      </c>
    </row>
    <row r="41" spans="1:5" s="145" customFormat="1" ht="12" customHeight="1">
      <c r="A41" s="13" t="s">
        <v>51</v>
      </c>
      <c r="B41" s="146" t="s">
        <v>161</v>
      </c>
      <c r="C41" s="135">
        <v>1240000</v>
      </c>
      <c r="D41" s="214">
        <f aca="true" t="shared" si="2" ref="D41:D51">(E41-C41)</f>
        <v>-170605</v>
      </c>
      <c r="E41" s="214">
        <v>1069395</v>
      </c>
    </row>
    <row r="42" spans="1:5" s="145" customFormat="1" ht="12" customHeight="1">
      <c r="A42" s="12" t="s">
        <v>52</v>
      </c>
      <c r="B42" s="147" t="s">
        <v>162</v>
      </c>
      <c r="C42" s="134">
        <v>10472965</v>
      </c>
      <c r="D42" s="214">
        <f t="shared" si="2"/>
        <v>3140092</v>
      </c>
      <c r="E42" s="215">
        <v>13613057</v>
      </c>
    </row>
    <row r="43" spans="1:5" s="145" customFormat="1" ht="12" customHeight="1">
      <c r="A43" s="12" t="s">
        <v>53</v>
      </c>
      <c r="B43" s="147" t="s">
        <v>163</v>
      </c>
      <c r="C43" s="134"/>
      <c r="D43" s="214">
        <f t="shared" si="2"/>
        <v>0</v>
      </c>
      <c r="E43" s="215"/>
    </row>
    <row r="44" spans="1:5" s="145" customFormat="1" ht="12" customHeight="1">
      <c r="A44" s="12" t="s">
        <v>96</v>
      </c>
      <c r="B44" s="147" t="s">
        <v>164</v>
      </c>
      <c r="C44" s="134">
        <v>1603178</v>
      </c>
      <c r="D44" s="214">
        <f t="shared" si="2"/>
        <v>-729800</v>
      </c>
      <c r="E44" s="215">
        <v>873378</v>
      </c>
    </row>
    <row r="45" spans="1:5" s="145" customFormat="1" ht="12" customHeight="1">
      <c r="A45" s="12" t="s">
        <v>97</v>
      </c>
      <c r="B45" s="147" t="s">
        <v>165</v>
      </c>
      <c r="C45" s="134">
        <v>5772243</v>
      </c>
      <c r="D45" s="214">
        <f t="shared" si="2"/>
        <v>396044</v>
      </c>
      <c r="E45" s="215">
        <v>6168287</v>
      </c>
    </row>
    <row r="46" spans="1:5" s="145" customFormat="1" ht="12" customHeight="1">
      <c r="A46" s="12" t="s">
        <v>98</v>
      </c>
      <c r="B46" s="147" t="s">
        <v>166</v>
      </c>
      <c r="C46" s="134">
        <v>4524156</v>
      </c>
      <c r="D46" s="214">
        <f t="shared" si="2"/>
        <v>563943</v>
      </c>
      <c r="E46" s="215">
        <v>5088099</v>
      </c>
    </row>
    <row r="47" spans="1:5" s="145" customFormat="1" ht="12" customHeight="1">
      <c r="A47" s="12" t="s">
        <v>99</v>
      </c>
      <c r="B47" s="147" t="s">
        <v>167</v>
      </c>
      <c r="C47" s="134">
        <v>495000</v>
      </c>
      <c r="D47" s="214">
        <f t="shared" si="2"/>
        <v>312000</v>
      </c>
      <c r="E47" s="215">
        <v>807000</v>
      </c>
    </row>
    <row r="48" spans="1:5" s="145" customFormat="1" ht="12" customHeight="1">
      <c r="A48" s="12" t="s">
        <v>100</v>
      </c>
      <c r="B48" s="147" t="s">
        <v>452</v>
      </c>
      <c r="C48" s="134">
        <v>38834</v>
      </c>
      <c r="D48" s="214">
        <f t="shared" si="2"/>
        <v>2333</v>
      </c>
      <c r="E48" s="215">
        <v>41167</v>
      </c>
    </row>
    <row r="49" spans="1:5" s="145" customFormat="1" ht="12" customHeight="1">
      <c r="A49" s="12" t="s">
        <v>159</v>
      </c>
      <c r="B49" s="147" t="s">
        <v>169</v>
      </c>
      <c r="C49" s="137"/>
      <c r="D49" s="214">
        <f t="shared" si="2"/>
        <v>0</v>
      </c>
      <c r="E49" s="246"/>
    </row>
    <row r="50" spans="1:5" s="145" customFormat="1" ht="12" customHeight="1">
      <c r="A50" s="14" t="s">
        <v>160</v>
      </c>
      <c r="B50" s="148" t="s">
        <v>313</v>
      </c>
      <c r="C50" s="138"/>
      <c r="D50" s="214">
        <f t="shared" si="2"/>
        <v>0</v>
      </c>
      <c r="E50" s="247"/>
    </row>
    <row r="51" spans="1:5" s="145" customFormat="1" ht="12" customHeight="1" thickBot="1">
      <c r="A51" s="14" t="s">
        <v>312</v>
      </c>
      <c r="B51" s="79" t="s">
        <v>170</v>
      </c>
      <c r="C51" s="138">
        <v>890267</v>
      </c>
      <c r="D51" s="214">
        <f t="shared" si="2"/>
        <v>-350421</v>
      </c>
      <c r="E51" s="247">
        <v>539846</v>
      </c>
    </row>
    <row r="52" spans="1:5" s="145" customFormat="1" ht="12" customHeight="1" thickBot="1">
      <c r="A52" s="18" t="s">
        <v>12</v>
      </c>
      <c r="B52" s="19" t="s">
        <v>171</v>
      </c>
      <c r="C52" s="133">
        <f>SUM(C53:C57)</f>
        <v>0</v>
      </c>
      <c r="D52" s="133">
        <f>SUM(D53:D57)</f>
        <v>236220</v>
      </c>
      <c r="E52" s="70">
        <f>SUM(E53:E57)</f>
        <v>236220</v>
      </c>
    </row>
    <row r="53" spans="1:5" s="145" customFormat="1" ht="12" customHeight="1">
      <c r="A53" s="13" t="s">
        <v>54</v>
      </c>
      <c r="B53" s="146" t="s">
        <v>175</v>
      </c>
      <c r="C53" s="185"/>
      <c r="D53" s="185"/>
      <c r="E53" s="76"/>
    </row>
    <row r="54" spans="1:5" s="145" customFormat="1" ht="12" customHeight="1">
      <c r="A54" s="12" t="s">
        <v>55</v>
      </c>
      <c r="B54" s="147" t="s">
        <v>176</v>
      </c>
      <c r="C54" s="137"/>
      <c r="D54" s="137"/>
      <c r="E54" s="74"/>
    </row>
    <row r="55" spans="1:5" s="145" customFormat="1" ht="12" customHeight="1">
      <c r="A55" s="12" t="s">
        <v>172</v>
      </c>
      <c r="B55" s="147" t="s">
        <v>177</v>
      </c>
      <c r="C55" s="137"/>
      <c r="D55" s="137">
        <v>236220</v>
      </c>
      <c r="E55" s="137">
        <v>236220</v>
      </c>
    </row>
    <row r="56" spans="1:5" s="145" customFormat="1" ht="12" customHeight="1">
      <c r="A56" s="12" t="s">
        <v>173</v>
      </c>
      <c r="B56" s="147" t="s">
        <v>178</v>
      </c>
      <c r="C56" s="137"/>
      <c r="D56" s="137"/>
      <c r="E56" s="74"/>
    </row>
    <row r="57" spans="1:5" s="145" customFormat="1" ht="12" customHeight="1" thickBot="1">
      <c r="A57" s="14" t="s">
        <v>174</v>
      </c>
      <c r="B57" s="79" t="s">
        <v>179</v>
      </c>
      <c r="C57" s="138"/>
      <c r="D57" s="138"/>
      <c r="E57" s="75"/>
    </row>
    <row r="58" spans="1:5" s="145" customFormat="1" ht="12" customHeight="1" thickBot="1">
      <c r="A58" s="18" t="s">
        <v>101</v>
      </c>
      <c r="B58" s="19" t="s">
        <v>180</v>
      </c>
      <c r="C58" s="133">
        <f>SUM(C59:C61)</f>
        <v>0</v>
      </c>
      <c r="D58" s="133">
        <f>SUM(D59:D61)</f>
        <v>0</v>
      </c>
      <c r="E58" s="70">
        <f>SUM(E59:E61)</f>
        <v>0</v>
      </c>
    </row>
    <row r="59" spans="1:5" s="145" customFormat="1" ht="12" customHeight="1">
      <c r="A59" s="13" t="s">
        <v>56</v>
      </c>
      <c r="B59" s="146" t="s">
        <v>181</v>
      </c>
      <c r="C59" s="135"/>
      <c r="D59" s="135"/>
      <c r="E59" s="72"/>
    </row>
    <row r="60" spans="1:5" s="145" customFormat="1" ht="12" customHeight="1">
      <c r="A60" s="12" t="s">
        <v>57</v>
      </c>
      <c r="B60" s="147" t="s">
        <v>306</v>
      </c>
      <c r="C60" s="134"/>
      <c r="D60" s="214">
        <f>(E60-C60)</f>
        <v>0</v>
      </c>
      <c r="E60" s="341"/>
    </row>
    <row r="61" spans="1:5" s="145" customFormat="1" ht="12" customHeight="1">
      <c r="A61" s="12" t="s">
        <v>184</v>
      </c>
      <c r="B61" s="147" t="s">
        <v>182</v>
      </c>
      <c r="C61" s="134"/>
      <c r="D61" s="214">
        <f>(E61-C61)</f>
        <v>0</v>
      </c>
      <c r="E61" s="341"/>
    </row>
    <row r="62" spans="1:5" s="145" customFormat="1" ht="12" customHeight="1" thickBot="1">
      <c r="A62" s="14" t="s">
        <v>185</v>
      </c>
      <c r="B62" s="79" t="s">
        <v>183</v>
      </c>
      <c r="C62" s="136"/>
      <c r="D62" s="136"/>
      <c r="E62" s="73"/>
    </row>
    <row r="63" spans="1:5" s="145" customFormat="1" ht="12" customHeight="1" thickBot="1">
      <c r="A63" s="18" t="s">
        <v>14</v>
      </c>
      <c r="B63" s="77" t="s">
        <v>186</v>
      </c>
      <c r="C63" s="133">
        <f>SUM(C64:C66)</f>
        <v>0</v>
      </c>
      <c r="D63" s="133">
        <f>SUM(D64:D66)</f>
        <v>0</v>
      </c>
      <c r="E63" s="70">
        <f>SUM(E64:E66)</f>
        <v>0</v>
      </c>
    </row>
    <row r="64" spans="1:5" s="145" customFormat="1" ht="12" customHeight="1">
      <c r="A64" s="13" t="s">
        <v>102</v>
      </c>
      <c r="B64" s="146" t="s">
        <v>188</v>
      </c>
      <c r="C64" s="137"/>
      <c r="D64" s="137"/>
      <c r="E64" s="74"/>
    </row>
    <row r="65" spans="1:5" s="145" customFormat="1" ht="12" customHeight="1">
      <c r="A65" s="12" t="s">
        <v>103</v>
      </c>
      <c r="B65" s="147" t="s">
        <v>307</v>
      </c>
      <c r="C65" s="137"/>
      <c r="D65" s="137"/>
      <c r="E65" s="74"/>
    </row>
    <row r="66" spans="1:5" s="145" customFormat="1" ht="12" customHeight="1">
      <c r="A66" s="12" t="s">
        <v>122</v>
      </c>
      <c r="B66" s="147" t="s">
        <v>189</v>
      </c>
      <c r="C66" s="137"/>
      <c r="D66" s="137"/>
      <c r="E66" s="74"/>
    </row>
    <row r="67" spans="1:5" s="145" customFormat="1" ht="12" customHeight="1" thickBot="1">
      <c r="A67" s="14" t="s">
        <v>187</v>
      </c>
      <c r="B67" s="79" t="s">
        <v>190</v>
      </c>
      <c r="C67" s="137"/>
      <c r="D67" s="137"/>
      <c r="E67" s="74"/>
    </row>
    <row r="68" spans="1:5" s="145" customFormat="1" ht="12" customHeight="1" thickBot="1">
      <c r="A68" s="194" t="s">
        <v>353</v>
      </c>
      <c r="B68" s="19" t="s">
        <v>191</v>
      </c>
      <c r="C68" s="139">
        <f>+C11+C18+C25+C32+C40+C52+C58+C63</f>
        <v>151386623</v>
      </c>
      <c r="D68" s="139">
        <f>+D11+D18+D25+D32+D40+D52+D58+D63</f>
        <v>354800879</v>
      </c>
      <c r="E68" s="174">
        <f>+E11+E18+E25+E32+E40+E52+E58+E63</f>
        <v>506187502</v>
      </c>
    </row>
    <row r="69" spans="1:5" s="145" customFormat="1" ht="12" customHeight="1" thickBot="1">
      <c r="A69" s="186" t="s">
        <v>192</v>
      </c>
      <c r="B69" s="77" t="s">
        <v>193</v>
      </c>
      <c r="C69" s="133">
        <f>SUM(C70:C72)</f>
        <v>0</v>
      </c>
      <c r="D69" s="133">
        <f>SUM(D70:D72)</f>
        <v>0</v>
      </c>
      <c r="E69" s="70">
        <f>SUM(E70:E72)</f>
        <v>0</v>
      </c>
    </row>
    <row r="70" spans="1:5" s="145" customFormat="1" ht="12" customHeight="1">
      <c r="A70" s="13" t="s">
        <v>220</v>
      </c>
      <c r="B70" s="146" t="s">
        <v>194</v>
      </c>
      <c r="C70" s="137"/>
      <c r="D70" s="137"/>
      <c r="E70" s="74"/>
    </row>
    <row r="71" spans="1:5" s="145" customFormat="1" ht="12" customHeight="1">
      <c r="A71" s="12" t="s">
        <v>229</v>
      </c>
      <c r="B71" s="147" t="s">
        <v>195</v>
      </c>
      <c r="C71" s="137"/>
      <c r="D71" s="137"/>
      <c r="E71" s="74"/>
    </row>
    <row r="72" spans="1:5" s="145" customFormat="1" ht="12" customHeight="1" thickBot="1">
      <c r="A72" s="14" t="s">
        <v>230</v>
      </c>
      <c r="B72" s="190" t="s">
        <v>338</v>
      </c>
      <c r="C72" s="137"/>
      <c r="D72" s="137"/>
      <c r="E72" s="74"/>
    </row>
    <row r="73" spans="1:5" s="145" customFormat="1" ht="12" customHeight="1" thickBot="1">
      <c r="A73" s="186" t="s">
        <v>196</v>
      </c>
      <c r="B73" s="77" t="s">
        <v>197</v>
      </c>
      <c r="C73" s="133">
        <f>SUM(C74:C77)</f>
        <v>0</v>
      </c>
      <c r="D73" s="133">
        <f>SUM(D74:D77)</f>
        <v>0</v>
      </c>
      <c r="E73" s="70">
        <f>SUM(E74:E77)</f>
        <v>0</v>
      </c>
    </row>
    <row r="74" spans="1:5" s="145" customFormat="1" ht="12" customHeight="1">
      <c r="A74" s="13" t="s">
        <v>79</v>
      </c>
      <c r="B74" s="266" t="s">
        <v>198</v>
      </c>
      <c r="C74" s="137"/>
      <c r="D74" s="137"/>
      <c r="E74" s="74"/>
    </row>
    <row r="75" spans="1:5" s="145" customFormat="1" ht="12" customHeight="1">
      <c r="A75" s="12" t="s">
        <v>80</v>
      </c>
      <c r="B75" s="266" t="s">
        <v>459</v>
      </c>
      <c r="C75" s="137"/>
      <c r="D75" s="137"/>
      <c r="E75" s="74"/>
    </row>
    <row r="76" spans="1:5" s="145" customFormat="1" ht="12" customHeight="1">
      <c r="A76" s="12" t="s">
        <v>221</v>
      </c>
      <c r="B76" s="266" t="s">
        <v>199</v>
      </c>
      <c r="C76" s="137"/>
      <c r="D76" s="137"/>
      <c r="E76" s="74"/>
    </row>
    <row r="77" spans="1:5" s="145" customFormat="1" ht="12" customHeight="1" thickBot="1">
      <c r="A77" s="14" t="s">
        <v>222</v>
      </c>
      <c r="B77" s="267" t="s">
        <v>460</v>
      </c>
      <c r="C77" s="137"/>
      <c r="D77" s="137"/>
      <c r="E77" s="74"/>
    </row>
    <row r="78" spans="1:5" s="145" customFormat="1" ht="12" customHeight="1" thickBot="1">
      <c r="A78" s="186" t="s">
        <v>200</v>
      </c>
      <c r="B78" s="77" t="s">
        <v>201</v>
      </c>
      <c r="C78" s="133">
        <f>SUM(C79:C80)</f>
        <v>108754037</v>
      </c>
      <c r="D78" s="133">
        <f>SUM(D79:D80)</f>
        <v>33371</v>
      </c>
      <c r="E78" s="70">
        <f>SUM(E79:E80)</f>
        <v>108787408</v>
      </c>
    </row>
    <row r="79" spans="1:5" s="145" customFormat="1" ht="12" customHeight="1">
      <c r="A79" s="13" t="s">
        <v>223</v>
      </c>
      <c r="B79" s="146" t="s">
        <v>202</v>
      </c>
      <c r="C79" s="137">
        <v>108754037</v>
      </c>
      <c r="D79" s="214">
        <f>(E79-C79)</f>
        <v>33371</v>
      </c>
      <c r="E79" s="137">
        <v>108787408</v>
      </c>
    </row>
    <row r="80" spans="1:5" s="145" customFormat="1" ht="12" customHeight="1" thickBot="1">
      <c r="A80" s="14" t="s">
        <v>224</v>
      </c>
      <c r="B80" s="79" t="s">
        <v>203</v>
      </c>
      <c r="C80" s="137"/>
      <c r="D80" s="137"/>
      <c r="E80" s="74"/>
    </row>
    <row r="81" spans="1:5" s="145" customFormat="1" ht="12" customHeight="1" thickBot="1">
      <c r="A81" s="186" t="s">
        <v>204</v>
      </c>
      <c r="B81" s="77" t="s">
        <v>205</v>
      </c>
      <c r="C81" s="133">
        <f>SUM(C82:C84)</f>
        <v>0</v>
      </c>
      <c r="D81" s="133">
        <f>SUM(D82:D84)</f>
        <v>1826799</v>
      </c>
      <c r="E81" s="70">
        <f>SUM(E82:E84)</f>
        <v>1826799</v>
      </c>
    </row>
    <row r="82" spans="1:5" s="145" customFormat="1" ht="12" customHeight="1">
      <c r="A82" s="13" t="s">
        <v>225</v>
      </c>
      <c r="B82" s="146" t="s">
        <v>206</v>
      </c>
      <c r="C82" s="137"/>
      <c r="D82" s="214">
        <f>(E82-C82)</f>
        <v>1826799</v>
      </c>
      <c r="E82" s="137">
        <v>1826799</v>
      </c>
    </row>
    <row r="83" spans="1:5" s="145" customFormat="1" ht="12" customHeight="1">
      <c r="A83" s="12" t="s">
        <v>226</v>
      </c>
      <c r="B83" s="147" t="s">
        <v>207</v>
      </c>
      <c r="C83" s="137"/>
      <c r="D83" s="137"/>
      <c r="E83" s="74"/>
    </row>
    <row r="84" spans="1:5" s="145" customFormat="1" ht="12" customHeight="1" thickBot="1">
      <c r="A84" s="14" t="s">
        <v>227</v>
      </c>
      <c r="B84" s="79" t="s">
        <v>461</v>
      </c>
      <c r="C84" s="137"/>
      <c r="D84" s="137"/>
      <c r="E84" s="74"/>
    </row>
    <row r="85" spans="1:5" s="145" customFormat="1" ht="12" customHeight="1" thickBot="1">
      <c r="A85" s="186" t="s">
        <v>208</v>
      </c>
      <c r="B85" s="77" t="s">
        <v>228</v>
      </c>
      <c r="C85" s="133">
        <f>SUM(C86:C89)</f>
        <v>0</v>
      </c>
      <c r="D85" s="133">
        <f>SUM(D86:D89)</f>
        <v>0</v>
      </c>
      <c r="E85" s="70">
        <f>SUM(E86:E89)</f>
        <v>0</v>
      </c>
    </row>
    <row r="86" spans="1:5" s="145" customFormat="1" ht="12" customHeight="1">
      <c r="A86" s="149" t="s">
        <v>209</v>
      </c>
      <c r="B86" s="146" t="s">
        <v>210</v>
      </c>
      <c r="C86" s="137"/>
      <c r="D86" s="137"/>
      <c r="E86" s="74"/>
    </row>
    <row r="87" spans="1:5" s="145" customFormat="1" ht="12" customHeight="1">
      <c r="A87" s="150" t="s">
        <v>211</v>
      </c>
      <c r="B87" s="147" t="s">
        <v>212</v>
      </c>
      <c r="C87" s="137"/>
      <c r="D87" s="137"/>
      <c r="E87" s="74"/>
    </row>
    <row r="88" spans="1:5" s="145" customFormat="1" ht="12" customHeight="1">
      <c r="A88" s="150" t="s">
        <v>213</v>
      </c>
      <c r="B88" s="147" t="s">
        <v>214</v>
      </c>
      <c r="C88" s="137"/>
      <c r="D88" s="137"/>
      <c r="E88" s="74"/>
    </row>
    <row r="89" spans="1:5" s="145" customFormat="1" ht="12" customHeight="1" thickBot="1">
      <c r="A89" s="151" t="s">
        <v>215</v>
      </c>
      <c r="B89" s="79" t="s">
        <v>216</v>
      </c>
      <c r="C89" s="137"/>
      <c r="D89" s="137"/>
      <c r="E89" s="74"/>
    </row>
    <row r="90" spans="1:5" s="145" customFormat="1" ht="12" customHeight="1" thickBot="1">
      <c r="A90" s="186" t="s">
        <v>217</v>
      </c>
      <c r="B90" s="77" t="s">
        <v>352</v>
      </c>
      <c r="C90" s="188"/>
      <c r="D90" s="188"/>
      <c r="E90" s="189"/>
    </row>
    <row r="91" spans="1:5" s="145" customFormat="1" ht="13.5" customHeight="1" thickBot="1">
      <c r="A91" s="186" t="s">
        <v>219</v>
      </c>
      <c r="B91" s="77" t="s">
        <v>218</v>
      </c>
      <c r="C91" s="188"/>
      <c r="D91" s="188"/>
      <c r="E91" s="189"/>
    </row>
    <row r="92" spans="1:5" s="145" customFormat="1" ht="15.75" customHeight="1" thickBot="1">
      <c r="A92" s="186" t="s">
        <v>231</v>
      </c>
      <c r="B92" s="152" t="s">
        <v>355</v>
      </c>
      <c r="C92" s="139">
        <f>+C69+C73+C78+C81+C85+C91+C90</f>
        <v>108754037</v>
      </c>
      <c r="D92" s="139">
        <f>+D69+D73+D78+D81+D85+D91+D90</f>
        <v>1860170</v>
      </c>
      <c r="E92" s="174">
        <f>+E69+E73+E78+E81+E85+E91+E90</f>
        <v>110614207</v>
      </c>
    </row>
    <row r="93" spans="1:5" s="145" customFormat="1" ht="25.5" customHeight="1" thickBot="1">
      <c r="A93" s="187" t="s">
        <v>354</v>
      </c>
      <c r="B93" s="153" t="s">
        <v>356</v>
      </c>
      <c r="C93" s="139">
        <f>+C68+C92</f>
        <v>260140660</v>
      </c>
      <c r="D93" s="139">
        <f>+D68+D92</f>
        <v>356661049</v>
      </c>
      <c r="E93" s="174">
        <f>+E68+E92</f>
        <v>616801709</v>
      </c>
    </row>
    <row r="94" spans="1:3" s="145" customFormat="1" ht="15" customHeight="1">
      <c r="A94" s="3"/>
      <c r="B94" s="4"/>
      <c r="C94" s="81"/>
    </row>
    <row r="95" spans="1:5" ht="16.5" customHeight="1">
      <c r="A95" s="364" t="s">
        <v>35</v>
      </c>
      <c r="B95" s="364"/>
      <c r="C95" s="364"/>
      <c r="D95" s="364"/>
      <c r="E95" s="364"/>
    </row>
    <row r="96" spans="1:5" s="154" customFormat="1" ht="16.5" customHeight="1" thickBot="1">
      <c r="A96" s="366" t="s">
        <v>83</v>
      </c>
      <c r="B96" s="366"/>
      <c r="C96" s="41"/>
      <c r="E96" s="41" t="str">
        <f>E7</f>
        <v> Forintban!</v>
      </c>
    </row>
    <row r="97" spans="1:5" ht="15">
      <c r="A97" s="373" t="s">
        <v>46</v>
      </c>
      <c r="B97" s="375" t="s">
        <v>397</v>
      </c>
      <c r="C97" s="359" t="str">
        <f>+CONCATENATE(LEFT(IB_ÖSSZEFÜGGÉSEK!A6,4),". évi")</f>
        <v>2020. évi</v>
      </c>
      <c r="D97" s="360"/>
      <c r="E97" s="361"/>
    </row>
    <row r="98" spans="1:5" ht="23.25" thickBot="1">
      <c r="A98" s="374"/>
      <c r="B98" s="376"/>
      <c r="C98" s="209" t="s">
        <v>396</v>
      </c>
      <c r="D98" s="209" t="s">
        <v>396</v>
      </c>
      <c r="E98" s="209" t="s">
        <v>396</v>
      </c>
    </row>
    <row r="99" spans="1:5" s="144" customFormat="1" ht="12" customHeight="1" thickBot="1">
      <c r="A99" s="23" t="s">
        <v>364</v>
      </c>
      <c r="B99" s="24" t="s">
        <v>365</v>
      </c>
      <c r="C99" s="24" t="s">
        <v>366</v>
      </c>
      <c r="D99" s="24" t="s">
        <v>368</v>
      </c>
      <c r="E99" s="221" t="s">
        <v>367</v>
      </c>
    </row>
    <row r="100" spans="1:5" ht="12" customHeight="1" thickBot="1">
      <c r="A100" s="20" t="s">
        <v>7</v>
      </c>
      <c r="B100" s="22" t="s">
        <v>314</v>
      </c>
      <c r="C100" s="132">
        <f>C101+C102+C103+C104+C105+C118</f>
        <v>152341118</v>
      </c>
      <c r="D100" s="132">
        <f>D101+D102+D103+D104+D105+D118</f>
        <v>32311639</v>
      </c>
      <c r="E100" s="197">
        <f>E101+E102+E103+E104+E105+E118</f>
        <v>184652757</v>
      </c>
    </row>
    <row r="101" spans="1:5" ht="12" customHeight="1" thickBot="1">
      <c r="A101" s="15" t="s">
        <v>58</v>
      </c>
      <c r="B101" s="8" t="s">
        <v>36</v>
      </c>
      <c r="C101" s="203">
        <v>60087717</v>
      </c>
      <c r="D101" s="203">
        <f>(E101-C101)</f>
        <v>2899848</v>
      </c>
      <c r="E101" s="203">
        <v>62987565</v>
      </c>
    </row>
    <row r="102" spans="1:5" ht="12" customHeight="1" thickBot="1">
      <c r="A102" s="12" t="s">
        <v>59</v>
      </c>
      <c r="B102" s="6" t="s">
        <v>104</v>
      </c>
      <c r="C102" s="134">
        <v>8917797</v>
      </c>
      <c r="D102" s="203">
        <f aca="true" t="shared" si="3" ref="D102:D112">(E102-C102)</f>
        <v>-393020</v>
      </c>
      <c r="E102" s="134">
        <v>8524777</v>
      </c>
    </row>
    <row r="103" spans="1:5" ht="12" customHeight="1" thickBot="1">
      <c r="A103" s="12" t="s">
        <v>60</v>
      </c>
      <c r="B103" s="6" t="s">
        <v>77</v>
      </c>
      <c r="C103" s="136">
        <v>77025563</v>
      </c>
      <c r="D103" s="203">
        <f t="shared" si="3"/>
        <v>26967155</v>
      </c>
      <c r="E103" s="134">
        <v>103992718</v>
      </c>
    </row>
    <row r="104" spans="1:5" ht="12" customHeight="1" thickBot="1">
      <c r="A104" s="12" t="s">
        <v>61</v>
      </c>
      <c r="B104" s="9" t="s">
        <v>105</v>
      </c>
      <c r="C104" s="136">
        <v>3060000</v>
      </c>
      <c r="D104" s="203">
        <f t="shared" si="3"/>
        <v>1039442</v>
      </c>
      <c r="E104" s="216">
        <v>4099442</v>
      </c>
    </row>
    <row r="105" spans="1:5" ht="12" customHeight="1" thickBot="1">
      <c r="A105" s="12" t="s">
        <v>69</v>
      </c>
      <c r="B105" s="17" t="s">
        <v>106</v>
      </c>
      <c r="C105" s="136">
        <v>3250041</v>
      </c>
      <c r="D105" s="203">
        <f t="shared" si="3"/>
        <v>1798214</v>
      </c>
      <c r="E105" s="216">
        <v>5048255</v>
      </c>
    </row>
    <row r="106" spans="1:5" ht="12" customHeight="1" thickBot="1">
      <c r="A106" s="12" t="s">
        <v>62</v>
      </c>
      <c r="B106" s="6" t="s">
        <v>319</v>
      </c>
      <c r="C106" s="136"/>
      <c r="D106" s="203">
        <f t="shared" si="3"/>
        <v>0</v>
      </c>
      <c r="E106" s="216"/>
    </row>
    <row r="107" spans="1:5" ht="12" customHeight="1" thickBot="1">
      <c r="A107" s="12" t="s">
        <v>63</v>
      </c>
      <c r="B107" s="45" t="s">
        <v>318</v>
      </c>
      <c r="C107" s="136"/>
      <c r="D107" s="203">
        <f t="shared" si="3"/>
        <v>0</v>
      </c>
      <c r="E107" s="216"/>
    </row>
    <row r="108" spans="1:5" ht="12" customHeight="1" thickBot="1">
      <c r="A108" s="12" t="s">
        <v>70</v>
      </c>
      <c r="B108" s="45" t="s">
        <v>317</v>
      </c>
      <c r="C108" s="136"/>
      <c r="D108" s="203">
        <f t="shared" si="3"/>
        <v>482442</v>
      </c>
      <c r="E108" s="216">
        <v>482442</v>
      </c>
    </row>
    <row r="109" spans="1:5" ht="12" customHeight="1" thickBot="1">
      <c r="A109" s="12" t="s">
        <v>71</v>
      </c>
      <c r="B109" s="43" t="s">
        <v>234</v>
      </c>
      <c r="C109" s="136"/>
      <c r="D109" s="203">
        <f t="shared" si="3"/>
        <v>0</v>
      </c>
      <c r="E109" s="216"/>
    </row>
    <row r="110" spans="1:5" ht="12" customHeight="1" thickBot="1">
      <c r="A110" s="12" t="s">
        <v>72</v>
      </c>
      <c r="B110" s="44" t="s">
        <v>235</v>
      </c>
      <c r="C110" s="136"/>
      <c r="D110" s="203">
        <f t="shared" si="3"/>
        <v>0</v>
      </c>
      <c r="E110" s="216"/>
    </row>
    <row r="111" spans="1:5" ht="12" customHeight="1" thickBot="1">
      <c r="A111" s="12" t="s">
        <v>73</v>
      </c>
      <c r="B111" s="44" t="s">
        <v>236</v>
      </c>
      <c r="C111" s="136"/>
      <c r="D111" s="203">
        <f t="shared" si="3"/>
        <v>0</v>
      </c>
      <c r="E111" s="216"/>
    </row>
    <row r="112" spans="1:5" ht="12" customHeight="1">
      <c r="A112" s="12" t="s">
        <v>75</v>
      </c>
      <c r="B112" s="43" t="s">
        <v>237</v>
      </c>
      <c r="C112" s="136">
        <v>3046641</v>
      </c>
      <c r="D112" s="203">
        <f t="shared" si="3"/>
        <v>703322</v>
      </c>
      <c r="E112" s="216">
        <v>3749963</v>
      </c>
    </row>
    <row r="113" spans="1:5" ht="12" customHeight="1">
      <c r="A113" s="12" t="s">
        <v>107</v>
      </c>
      <c r="B113" s="43" t="s">
        <v>238</v>
      </c>
      <c r="C113" s="136"/>
      <c r="D113" s="136"/>
      <c r="E113" s="216"/>
    </row>
    <row r="114" spans="1:5" ht="12" customHeight="1">
      <c r="A114" s="12" t="s">
        <v>232</v>
      </c>
      <c r="B114" s="44" t="s">
        <v>239</v>
      </c>
      <c r="C114" s="134"/>
      <c r="D114" s="136"/>
      <c r="E114" s="216"/>
    </row>
    <row r="115" spans="1:5" ht="12" customHeight="1">
      <c r="A115" s="11" t="s">
        <v>233</v>
      </c>
      <c r="B115" s="45" t="s">
        <v>240</v>
      </c>
      <c r="C115" s="136"/>
      <c r="D115" s="136"/>
      <c r="E115" s="216"/>
    </row>
    <row r="116" spans="1:5" ht="12" customHeight="1" thickBot="1">
      <c r="A116" s="12" t="s">
        <v>315</v>
      </c>
      <c r="B116" s="45" t="s">
        <v>241</v>
      </c>
      <c r="C116" s="136"/>
      <c r="D116" s="136"/>
      <c r="E116" s="216"/>
    </row>
    <row r="117" spans="1:5" ht="12" customHeight="1">
      <c r="A117" s="14" t="s">
        <v>316</v>
      </c>
      <c r="B117" s="45" t="s">
        <v>242</v>
      </c>
      <c r="C117" s="134">
        <v>203400</v>
      </c>
      <c r="D117" s="203">
        <f>(E117-C117)</f>
        <v>612450</v>
      </c>
      <c r="E117" s="215">
        <v>815850</v>
      </c>
    </row>
    <row r="118" spans="1:5" ht="12" customHeight="1">
      <c r="A118" s="12" t="s">
        <v>320</v>
      </c>
      <c r="B118" s="9" t="s">
        <v>37</v>
      </c>
      <c r="C118" s="134"/>
      <c r="D118" s="134"/>
      <c r="E118" s="341"/>
    </row>
    <row r="119" spans="1:5" ht="12" customHeight="1">
      <c r="A119" s="12" t="s">
        <v>321</v>
      </c>
      <c r="B119" s="6" t="s">
        <v>323</v>
      </c>
      <c r="C119" s="134"/>
      <c r="D119" s="134"/>
      <c r="E119" s="71"/>
    </row>
    <row r="120" spans="1:5" ht="12" customHeight="1" thickBot="1">
      <c r="A120" s="16" t="s">
        <v>322</v>
      </c>
      <c r="B120" s="193" t="s">
        <v>324</v>
      </c>
      <c r="C120" s="204"/>
      <c r="D120" s="204"/>
      <c r="E120" s="198"/>
    </row>
    <row r="121" spans="1:5" ht="12" customHeight="1" thickBot="1">
      <c r="A121" s="191" t="s">
        <v>8</v>
      </c>
      <c r="B121" s="192" t="s">
        <v>243</v>
      </c>
      <c r="C121" s="205">
        <f>+C122+C124+C126</f>
        <v>106349620</v>
      </c>
      <c r="D121" s="133">
        <f>+D122+D124+D126</f>
        <v>324349410</v>
      </c>
      <c r="E121" s="199">
        <f>+E122+E124+E126</f>
        <v>430699030</v>
      </c>
    </row>
    <row r="122" spans="1:5" ht="12" customHeight="1">
      <c r="A122" s="13" t="s">
        <v>64</v>
      </c>
      <c r="B122" s="6" t="s">
        <v>121</v>
      </c>
      <c r="C122" s="135">
        <v>103013620</v>
      </c>
      <c r="D122" s="203">
        <f>(E122-C122)</f>
        <v>-14207718</v>
      </c>
      <c r="E122" s="214">
        <v>88805902</v>
      </c>
    </row>
    <row r="123" spans="1:5" ht="12" customHeight="1" thickBot="1">
      <c r="A123" s="13" t="s">
        <v>65</v>
      </c>
      <c r="B123" s="10" t="s">
        <v>247</v>
      </c>
      <c r="C123" s="135"/>
      <c r="D123" s="214"/>
      <c r="E123" s="214"/>
    </row>
    <row r="124" spans="1:5" ht="12" customHeight="1">
      <c r="A124" s="13" t="s">
        <v>66</v>
      </c>
      <c r="B124" s="10" t="s">
        <v>108</v>
      </c>
      <c r="C124" s="134">
        <v>3336000</v>
      </c>
      <c r="D124" s="203">
        <f>(E124-C124)</f>
        <v>338557128</v>
      </c>
      <c r="E124" s="215">
        <v>341893128</v>
      </c>
    </row>
    <row r="125" spans="1:5" ht="12" customHeight="1">
      <c r="A125" s="13" t="s">
        <v>67</v>
      </c>
      <c r="B125" s="10" t="s">
        <v>248</v>
      </c>
      <c r="C125" s="134"/>
      <c r="D125" s="215"/>
      <c r="E125" s="71"/>
    </row>
    <row r="126" spans="1:5" ht="12" customHeight="1">
      <c r="A126" s="13" t="s">
        <v>68</v>
      </c>
      <c r="B126" s="79" t="s">
        <v>123</v>
      </c>
      <c r="C126" s="134"/>
      <c r="D126" s="215"/>
      <c r="E126" s="71"/>
    </row>
    <row r="127" spans="1:5" ht="12" customHeight="1">
      <c r="A127" s="13" t="s">
        <v>74</v>
      </c>
      <c r="B127" s="78" t="s">
        <v>308</v>
      </c>
      <c r="C127" s="134"/>
      <c r="D127" s="215"/>
      <c r="E127" s="71"/>
    </row>
    <row r="128" spans="1:5" ht="12" customHeight="1">
      <c r="A128" s="13" t="s">
        <v>76</v>
      </c>
      <c r="B128" s="142" t="s">
        <v>253</v>
      </c>
      <c r="C128" s="134"/>
      <c r="D128" s="215"/>
      <c r="E128" s="71"/>
    </row>
    <row r="129" spans="1:5" ht="15">
      <c r="A129" s="13" t="s">
        <v>109</v>
      </c>
      <c r="B129" s="44" t="s">
        <v>236</v>
      </c>
      <c r="C129" s="134"/>
      <c r="D129" s="215"/>
      <c r="E129" s="71"/>
    </row>
    <row r="130" spans="1:5" ht="12" customHeight="1">
      <c r="A130" s="13" t="s">
        <v>110</v>
      </c>
      <c r="B130" s="44" t="s">
        <v>252</v>
      </c>
      <c r="C130" s="134"/>
      <c r="D130" s="215"/>
      <c r="E130" s="71"/>
    </row>
    <row r="131" spans="1:5" ht="12" customHeight="1">
      <c r="A131" s="13" t="s">
        <v>111</v>
      </c>
      <c r="B131" s="44" t="s">
        <v>251</v>
      </c>
      <c r="C131" s="134"/>
      <c r="D131" s="215"/>
      <c r="E131" s="71"/>
    </row>
    <row r="132" spans="1:5" ht="12" customHeight="1">
      <c r="A132" s="13" t="s">
        <v>244</v>
      </c>
      <c r="B132" s="44" t="s">
        <v>239</v>
      </c>
      <c r="C132" s="134"/>
      <c r="D132" s="215"/>
      <c r="E132" s="71"/>
    </row>
    <row r="133" spans="1:5" ht="12" customHeight="1">
      <c r="A133" s="13" t="s">
        <v>245</v>
      </c>
      <c r="B133" s="44" t="s">
        <v>250</v>
      </c>
      <c r="C133" s="134"/>
      <c r="D133" s="215"/>
      <c r="E133" s="71"/>
    </row>
    <row r="134" spans="1:5" ht="15.75" thickBot="1">
      <c r="A134" s="11" t="s">
        <v>246</v>
      </c>
      <c r="B134" s="44" t="s">
        <v>249</v>
      </c>
      <c r="C134" s="136"/>
      <c r="D134" s="216"/>
      <c r="E134" s="73"/>
    </row>
    <row r="135" spans="1:5" ht="12" customHeight="1" thickBot="1">
      <c r="A135" s="18" t="s">
        <v>9</v>
      </c>
      <c r="B135" s="37" t="s">
        <v>325</v>
      </c>
      <c r="C135" s="133">
        <f>+C100+C121</f>
        <v>258690738</v>
      </c>
      <c r="D135" s="213">
        <f>+D100+D121</f>
        <v>356661049</v>
      </c>
      <c r="E135" s="70">
        <f>+E100+E121</f>
        <v>615351787</v>
      </c>
    </row>
    <row r="136" spans="1:5" ht="12" customHeight="1" thickBot="1">
      <c r="A136" s="18" t="s">
        <v>10</v>
      </c>
      <c r="B136" s="37" t="s">
        <v>398</v>
      </c>
      <c r="C136" s="133">
        <f>+C137+C138+C139</f>
        <v>0</v>
      </c>
      <c r="D136" s="213">
        <f>+D137+D138+D139</f>
        <v>0</v>
      </c>
      <c r="E136" s="70">
        <f>+E137+E138+E139</f>
        <v>0</v>
      </c>
    </row>
    <row r="137" spans="1:5" ht="12" customHeight="1">
      <c r="A137" s="13" t="s">
        <v>154</v>
      </c>
      <c r="B137" s="10" t="s">
        <v>333</v>
      </c>
      <c r="C137" s="134"/>
      <c r="D137" s="215"/>
      <c r="E137" s="71"/>
    </row>
    <row r="138" spans="1:5" ht="12" customHeight="1">
      <c r="A138" s="13" t="s">
        <v>155</v>
      </c>
      <c r="B138" s="10" t="s">
        <v>334</v>
      </c>
      <c r="C138" s="134"/>
      <c r="D138" s="215"/>
      <c r="E138" s="71"/>
    </row>
    <row r="139" spans="1:5" ht="12" customHeight="1" thickBot="1">
      <c r="A139" s="11" t="s">
        <v>156</v>
      </c>
      <c r="B139" s="10" t="s">
        <v>335</v>
      </c>
      <c r="C139" s="134"/>
      <c r="D139" s="215"/>
      <c r="E139" s="71"/>
    </row>
    <row r="140" spans="1:5" ht="12" customHeight="1" thickBot="1">
      <c r="A140" s="18" t="s">
        <v>11</v>
      </c>
      <c r="B140" s="37" t="s">
        <v>327</v>
      </c>
      <c r="C140" s="133">
        <f>SUM(C141:C146)</f>
        <v>0</v>
      </c>
      <c r="D140" s="213">
        <f>SUM(D141:D146)</f>
        <v>0</v>
      </c>
      <c r="E140" s="70">
        <f>SUM(E141:E146)</f>
        <v>0</v>
      </c>
    </row>
    <row r="141" spans="1:5" ht="12" customHeight="1">
      <c r="A141" s="13" t="s">
        <v>51</v>
      </c>
      <c r="B141" s="7" t="s">
        <v>336</v>
      </c>
      <c r="C141" s="134"/>
      <c r="D141" s="215"/>
      <c r="E141" s="71"/>
    </row>
    <row r="142" spans="1:5" ht="12" customHeight="1">
      <c r="A142" s="13" t="s">
        <v>52</v>
      </c>
      <c r="B142" s="7" t="s">
        <v>328</v>
      </c>
      <c r="C142" s="134"/>
      <c r="D142" s="215"/>
      <c r="E142" s="71"/>
    </row>
    <row r="143" spans="1:5" ht="12" customHeight="1">
      <c r="A143" s="13" t="s">
        <v>53</v>
      </c>
      <c r="B143" s="7" t="s">
        <v>329</v>
      </c>
      <c r="C143" s="134"/>
      <c r="D143" s="215"/>
      <c r="E143" s="71"/>
    </row>
    <row r="144" spans="1:5" ht="12" customHeight="1">
      <c r="A144" s="13" t="s">
        <v>96</v>
      </c>
      <c r="B144" s="7" t="s">
        <v>330</v>
      </c>
      <c r="C144" s="134"/>
      <c r="D144" s="215"/>
      <c r="E144" s="71"/>
    </row>
    <row r="145" spans="1:5" ht="12" customHeight="1">
      <c r="A145" s="13" t="s">
        <v>97</v>
      </c>
      <c r="B145" s="7" t="s">
        <v>331</v>
      </c>
      <c r="C145" s="134"/>
      <c r="D145" s="215"/>
      <c r="E145" s="71"/>
    </row>
    <row r="146" spans="1:5" ht="12" customHeight="1" thickBot="1">
      <c r="A146" s="16" t="s">
        <v>98</v>
      </c>
      <c r="B146" s="272" t="s">
        <v>332</v>
      </c>
      <c r="C146" s="204"/>
      <c r="D146" s="252"/>
      <c r="E146" s="198"/>
    </row>
    <row r="147" spans="1:5" ht="12" customHeight="1" thickBot="1">
      <c r="A147" s="18" t="s">
        <v>12</v>
      </c>
      <c r="B147" s="37" t="s">
        <v>340</v>
      </c>
      <c r="C147" s="139">
        <f>+C148+C149+C150+C151</f>
        <v>1449922</v>
      </c>
      <c r="D147" s="217">
        <f>+D148+D149+D150+D151</f>
        <v>0</v>
      </c>
      <c r="E147" s="174">
        <f>+E148+E149+E150+E151</f>
        <v>1449922</v>
      </c>
    </row>
    <row r="148" spans="1:5" ht="12" customHeight="1">
      <c r="A148" s="13" t="s">
        <v>54</v>
      </c>
      <c r="B148" s="7" t="s">
        <v>254</v>
      </c>
      <c r="C148" s="134"/>
      <c r="D148" s="215"/>
      <c r="E148" s="71"/>
    </row>
    <row r="149" spans="1:5" ht="12" customHeight="1">
      <c r="A149" s="13" t="s">
        <v>55</v>
      </c>
      <c r="B149" s="7" t="s">
        <v>255</v>
      </c>
      <c r="C149" s="134">
        <v>1449922</v>
      </c>
      <c r="D149" s="215"/>
      <c r="E149" s="215">
        <v>1449922</v>
      </c>
    </row>
    <row r="150" spans="1:5" ht="12" customHeight="1">
      <c r="A150" s="13" t="s">
        <v>172</v>
      </c>
      <c r="B150" s="7" t="s">
        <v>341</v>
      </c>
      <c r="C150" s="134"/>
      <c r="D150" s="215"/>
      <c r="E150" s="71"/>
    </row>
    <row r="151" spans="1:5" ht="12" customHeight="1" thickBot="1">
      <c r="A151" s="11" t="s">
        <v>173</v>
      </c>
      <c r="B151" s="5" t="s">
        <v>273</v>
      </c>
      <c r="C151" s="134"/>
      <c r="D151" s="215"/>
      <c r="E151" s="71"/>
    </row>
    <row r="152" spans="1:5" ht="12" customHeight="1" thickBot="1">
      <c r="A152" s="18" t="s">
        <v>13</v>
      </c>
      <c r="B152" s="37" t="s">
        <v>342</v>
      </c>
      <c r="C152" s="206">
        <f>SUM(C153:C157)</f>
        <v>0</v>
      </c>
      <c r="D152" s="218">
        <f>SUM(D153:D157)</f>
        <v>0</v>
      </c>
      <c r="E152" s="200">
        <f>SUM(E153:E157)</f>
        <v>0</v>
      </c>
    </row>
    <row r="153" spans="1:5" ht="12" customHeight="1">
      <c r="A153" s="13" t="s">
        <v>56</v>
      </c>
      <c r="B153" s="7" t="s">
        <v>337</v>
      </c>
      <c r="C153" s="134"/>
      <c r="D153" s="215"/>
      <c r="E153" s="71"/>
    </row>
    <row r="154" spans="1:5" ht="12" customHeight="1">
      <c r="A154" s="13" t="s">
        <v>57</v>
      </c>
      <c r="B154" s="7" t="s">
        <v>344</v>
      </c>
      <c r="C154" s="134"/>
      <c r="D154" s="215"/>
      <c r="E154" s="71"/>
    </row>
    <row r="155" spans="1:5" ht="12" customHeight="1">
      <c r="A155" s="13" t="s">
        <v>184</v>
      </c>
      <c r="B155" s="7" t="s">
        <v>339</v>
      </c>
      <c r="C155" s="134"/>
      <c r="D155" s="215"/>
      <c r="E155" s="71"/>
    </row>
    <row r="156" spans="1:5" ht="12" customHeight="1">
      <c r="A156" s="13" t="s">
        <v>185</v>
      </c>
      <c r="B156" s="7" t="s">
        <v>345</v>
      </c>
      <c r="C156" s="134"/>
      <c r="D156" s="215"/>
      <c r="E156" s="71"/>
    </row>
    <row r="157" spans="1:5" ht="12" customHeight="1" thickBot="1">
      <c r="A157" s="13" t="s">
        <v>343</v>
      </c>
      <c r="B157" s="7" t="s">
        <v>346</v>
      </c>
      <c r="C157" s="134"/>
      <c r="D157" s="215"/>
      <c r="E157" s="71"/>
    </row>
    <row r="158" spans="1:5" ht="12" customHeight="1" thickBot="1">
      <c r="A158" s="18" t="s">
        <v>14</v>
      </c>
      <c r="B158" s="37" t="s">
        <v>347</v>
      </c>
      <c r="C158" s="207"/>
      <c r="D158" s="219"/>
      <c r="E158" s="201"/>
    </row>
    <row r="159" spans="1:5" ht="12" customHeight="1" thickBot="1">
      <c r="A159" s="18" t="s">
        <v>15</v>
      </c>
      <c r="B159" s="37" t="s">
        <v>348</v>
      </c>
      <c r="C159" s="207"/>
      <c r="D159" s="219"/>
      <c r="E159" s="201"/>
    </row>
    <row r="160" spans="1:9" ht="15" customHeight="1" thickBot="1">
      <c r="A160" s="18" t="s">
        <v>16</v>
      </c>
      <c r="B160" s="37" t="s">
        <v>350</v>
      </c>
      <c r="C160" s="208">
        <f>+C136+C140+C147+C152+C158+C159</f>
        <v>1449922</v>
      </c>
      <c r="D160" s="220">
        <f>+D136+D140+D147+D152+D158+D159</f>
        <v>0</v>
      </c>
      <c r="E160" s="202">
        <f>+E136+E140+E147+E152+E158+E159</f>
        <v>1449922</v>
      </c>
      <c r="F160" s="155"/>
      <c r="G160" s="156"/>
      <c r="H160" s="156"/>
      <c r="I160" s="156"/>
    </row>
    <row r="161" spans="1:5" s="145" customFormat="1" ht="12.75" customHeight="1" thickBot="1">
      <c r="A161" s="80" t="s">
        <v>17</v>
      </c>
      <c r="B161" s="120" t="s">
        <v>349</v>
      </c>
      <c r="C161" s="208">
        <f>+C135+C160</f>
        <v>260140660</v>
      </c>
      <c r="D161" s="220">
        <f>+D135+D160</f>
        <v>356661049</v>
      </c>
      <c r="E161" s="202">
        <f>+E135+E160</f>
        <v>616801709</v>
      </c>
    </row>
    <row r="162" spans="3:4" ht="15">
      <c r="C162" s="324">
        <f>C93-C161</f>
        <v>0</v>
      </c>
      <c r="D162" s="324">
        <f>D93-D161</f>
        <v>0</v>
      </c>
    </row>
    <row r="163" spans="1:5" ht="15">
      <c r="A163" s="362" t="s">
        <v>256</v>
      </c>
      <c r="B163" s="362"/>
      <c r="C163" s="362"/>
      <c r="D163" s="362"/>
      <c r="E163" s="362"/>
    </row>
    <row r="164" spans="1:5" ht="15" customHeight="1" thickBot="1">
      <c r="A164" s="372" t="s">
        <v>84</v>
      </c>
      <c r="B164" s="372"/>
      <c r="C164" s="82"/>
      <c r="E164" s="82" t="str">
        <f>E96</f>
        <v> Forintban!</v>
      </c>
    </row>
    <row r="165" spans="1:5" ht="25.5" customHeight="1" thickBot="1">
      <c r="A165" s="18">
        <v>1</v>
      </c>
      <c r="B165" s="21" t="s">
        <v>351</v>
      </c>
      <c r="C165" s="212">
        <f>+C68-C135</f>
        <v>-107304115</v>
      </c>
      <c r="D165" s="133">
        <f>+D68-D135</f>
        <v>-1860170</v>
      </c>
      <c r="E165" s="70">
        <f>+E68-E135</f>
        <v>-109164285</v>
      </c>
    </row>
    <row r="166" spans="1:5" ht="32.25" customHeight="1" thickBot="1">
      <c r="A166" s="18" t="s">
        <v>8</v>
      </c>
      <c r="B166" s="21" t="s">
        <v>357</v>
      </c>
      <c r="C166" s="133">
        <f>+C92-C160</f>
        <v>107304115</v>
      </c>
      <c r="D166" s="133">
        <f>+D92-D160</f>
        <v>1860170</v>
      </c>
      <c r="E166" s="70">
        <f>+E92-E160</f>
        <v>109164285</v>
      </c>
    </row>
  </sheetData>
  <sheetProtection/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C4">
      <selection activeCell="E6" sqref="E6:E10"/>
    </sheetView>
  </sheetViews>
  <sheetFormatPr defaultColWidth="9.375" defaultRowHeight="12.75"/>
  <cols>
    <col min="1" max="1" width="6.75390625" style="26" customWidth="1"/>
    <col min="2" max="2" width="48.00390625" style="48" customWidth="1"/>
    <col min="3" max="5" width="15.50390625" style="26" customWidth="1"/>
    <col min="6" max="6" width="55.125" style="26" customWidth="1"/>
    <col min="7" max="9" width="15.50390625" style="26" customWidth="1"/>
    <col min="10" max="10" width="4.75390625" style="26" customWidth="1"/>
    <col min="11" max="16384" width="9.375" style="26" customWidth="1"/>
  </cols>
  <sheetData>
    <row r="1" spans="1:10" ht="39.75" customHeight="1">
      <c r="A1" s="294"/>
      <c r="B1" s="296" t="s">
        <v>88</v>
      </c>
      <c r="C1" s="297"/>
      <c r="D1" s="297"/>
      <c r="E1" s="297"/>
      <c r="F1" s="297"/>
      <c r="G1" s="297"/>
      <c r="H1" s="297"/>
      <c r="I1" s="297"/>
      <c r="J1" s="380" t="str">
        <f>CONCATENATE("2.1. melléklet ",IB_ALAPADATOK!A7," ",IB_ALAPADATOK!B7," ",IB_ALAPADATOK!C7," ",IB_ALAPADATOK!D7)</f>
        <v>2.1. melléklet a 2020.  költségvetési tájékoztatóhoz</v>
      </c>
    </row>
    <row r="2" spans="1:10" ht="14.25" thickBot="1">
      <c r="A2" s="294"/>
      <c r="B2" s="293"/>
      <c r="C2" s="294"/>
      <c r="D2" s="294"/>
      <c r="E2" s="294"/>
      <c r="F2" s="294"/>
      <c r="G2" s="298"/>
      <c r="H2" s="298"/>
      <c r="I2" s="298" t="s">
        <v>523</v>
      </c>
      <c r="J2" s="380"/>
    </row>
    <row r="3" spans="1:10" ht="18" customHeight="1" thickBot="1">
      <c r="A3" s="377" t="s">
        <v>46</v>
      </c>
      <c r="B3" s="299" t="s">
        <v>39</v>
      </c>
      <c r="C3" s="300"/>
      <c r="D3" s="301"/>
      <c r="E3" s="301"/>
      <c r="F3" s="299" t="s">
        <v>40</v>
      </c>
      <c r="G3" s="302"/>
      <c r="H3" s="303"/>
      <c r="I3" s="304"/>
      <c r="J3" s="380"/>
    </row>
    <row r="4" spans="1:10" s="90" customFormat="1" ht="35.25" customHeight="1" thickBot="1">
      <c r="A4" s="378"/>
      <c r="B4" s="295" t="s">
        <v>44</v>
      </c>
      <c r="C4" s="210" t="s">
        <v>396</v>
      </c>
      <c r="D4" s="209" t="s">
        <v>524</v>
      </c>
      <c r="E4" s="209" t="s">
        <v>396</v>
      </c>
      <c r="F4" s="295" t="s">
        <v>44</v>
      </c>
      <c r="G4" s="269" t="str">
        <f>+C4</f>
        <v>Módosított
előirányzat</v>
      </c>
      <c r="H4" s="269" t="str">
        <f>+D4</f>
        <v>Változás</v>
      </c>
      <c r="I4" s="268" t="str">
        <f>+E4</f>
        <v>Módosított
előirányzat</v>
      </c>
      <c r="J4" s="380"/>
    </row>
    <row r="5" spans="1:10" s="91" customFormat="1" ht="12" customHeight="1" thickBot="1">
      <c r="A5" s="305" t="s">
        <v>364</v>
      </c>
      <c r="B5" s="306" t="s">
        <v>365</v>
      </c>
      <c r="C5" s="307" t="s">
        <v>366</v>
      </c>
      <c r="D5" s="308" t="s">
        <v>368</v>
      </c>
      <c r="E5" s="308" t="s">
        <v>367</v>
      </c>
      <c r="F5" s="306" t="s">
        <v>399</v>
      </c>
      <c r="G5" s="307" t="s">
        <v>370</v>
      </c>
      <c r="H5" s="307" t="s">
        <v>371</v>
      </c>
      <c r="I5" s="309" t="s">
        <v>400</v>
      </c>
      <c r="J5" s="380"/>
    </row>
    <row r="6" spans="1:10" ht="12.75" customHeight="1" thickBot="1">
      <c r="A6" s="92" t="s">
        <v>7</v>
      </c>
      <c r="B6" s="93" t="s">
        <v>257</v>
      </c>
      <c r="C6" s="83">
        <v>50866730</v>
      </c>
      <c r="D6" s="83">
        <f aca="true" t="shared" si="0" ref="D6:D11">(E6-C6)</f>
        <v>-5686422</v>
      </c>
      <c r="E6" s="83">
        <v>45180308</v>
      </c>
      <c r="F6" s="93" t="s">
        <v>45</v>
      </c>
      <c r="G6" s="203">
        <v>60087717</v>
      </c>
      <c r="H6" s="203">
        <f>(I6-G6)</f>
        <v>2899848</v>
      </c>
      <c r="I6" s="203">
        <v>62987565</v>
      </c>
      <c r="J6" s="380"/>
    </row>
    <row r="7" spans="1:10" ht="12.75" customHeight="1" thickBot="1">
      <c r="A7" s="94" t="s">
        <v>8</v>
      </c>
      <c r="B7" s="95" t="s">
        <v>258</v>
      </c>
      <c r="C7" s="134">
        <v>45682397</v>
      </c>
      <c r="D7" s="83">
        <f t="shared" si="0"/>
        <v>12429325</v>
      </c>
      <c r="E7" s="215">
        <v>58111722</v>
      </c>
      <c r="F7" s="95" t="s">
        <v>104</v>
      </c>
      <c r="G7" s="134">
        <v>8917797</v>
      </c>
      <c r="H7" s="203">
        <f>(I7-G7)</f>
        <v>-393020</v>
      </c>
      <c r="I7" s="134">
        <v>8524777</v>
      </c>
      <c r="J7" s="380"/>
    </row>
    <row r="8" spans="1:10" ht="12.75" customHeight="1" thickBot="1">
      <c r="A8" s="94" t="s">
        <v>9</v>
      </c>
      <c r="B8" s="95" t="s">
        <v>278</v>
      </c>
      <c r="C8" s="84"/>
      <c r="D8" s="83">
        <f t="shared" si="0"/>
        <v>0</v>
      </c>
      <c r="E8" s="84"/>
      <c r="F8" s="95" t="s">
        <v>125</v>
      </c>
      <c r="G8" s="136">
        <v>77025563</v>
      </c>
      <c r="H8" s="203">
        <f>(I8-G8)</f>
        <v>26967155</v>
      </c>
      <c r="I8" s="134">
        <v>103992718</v>
      </c>
      <c r="J8" s="380"/>
    </row>
    <row r="9" spans="1:10" ht="12.75" customHeight="1" thickBot="1">
      <c r="A9" s="94" t="s">
        <v>10</v>
      </c>
      <c r="B9" s="95" t="s">
        <v>95</v>
      </c>
      <c r="C9" s="84">
        <v>17085479</v>
      </c>
      <c r="D9" s="83">
        <f t="shared" si="0"/>
        <v>-2211171</v>
      </c>
      <c r="E9" s="84">
        <v>14874308</v>
      </c>
      <c r="F9" s="95" t="s">
        <v>105</v>
      </c>
      <c r="G9" s="136">
        <v>3060000</v>
      </c>
      <c r="H9" s="203">
        <f>(I9-G9)</f>
        <v>1039442</v>
      </c>
      <c r="I9" s="216">
        <v>4099442</v>
      </c>
      <c r="J9" s="380"/>
    </row>
    <row r="10" spans="1:10" ht="12.75" customHeight="1">
      <c r="A10" s="94" t="s">
        <v>11</v>
      </c>
      <c r="B10" s="96" t="s">
        <v>301</v>
      </c>
      <c r="C10" s="84">
        <v>25036643</v>
      </c>
      <c r="D10" s="83">
        <f t="shared" si="0"/>
        <v>3163586</v>
      </c>
      <c r="E10" s="84">
        <v>28200229</v>
      </c>
      <c r="F10" s="95" t="s">
        <v>106</v>
      </c>
      <c r="G10" s="136">
        <v>3250041</v>
      </c>
      <c r="H10" s="203">
        <f>(I10-G10)</f>
        <v>1798214</v>
      </c>
      <c r="I10" s="216">
        <v>5048255</v>
      </c>
      <c r="J10" s="380"/>
    </row>
    <row r="11" spans="1:10" ht="12.75" customHeight="1">
      <c r="A11" s="94" t="s">
        <v>12</v>
      </c>
      <c r="B11" s="95" t="s">
        <v>259</v>
      </c>
      <c r="C11" s="85"/>
      <c r="D11" s="83">
        <f t="shared" si="0"/>
        <v>0</v>
      </c>
      <c r="E11" s="349"/>
      <c r="F11" s="95" t="s">
        <v>37</v>
      </c>
      <c r="G11" s="84"/>
      <c r="H11" s="84"/>
      <c r="I11" s="226"/>
      <c r="J11" s="380"/>
    </row>
    <row r="12" spans="1:10" ht="12.75" customHeight="1">
      <c r="A12" s="94" t="s">
        <v>13</v>
      </c>
      <c r="B12" s="95" t="s">
        <v>358</v>
      </c>
      <c r="C12" s="84"/>
      <c r="D12" s="84"/>
      <c r="E12" s="84"/>
      <c r="F12" s="25"/>
      <c r="G12" s="84"/>
      <c r="H12" s="84"/>
      <c r="I12" s="226"/>
      <c r="J12" s="380"/>
    </row>
    <row r="13" spans="1:10" ht="12.75" customHeight="1">
      <c r="A13" s="94" t="s">
        <v>14</v>
      </c>
      <c r="B13" s="25"/>
      <c r="C13" s="84"/>
      <c r="D13" s="84"/>
      <c r="E13" s="84"/>
      <c r="F13" s="25"/>
      <c r="G13" s="84"/>
      <c r="H13" s="84"/>
      <c r="I13" s="226"/>
      <c r="J13" s="380"/>
    </row>
    <row r="14" spans="1:10" ht="12.75" customHeight="1">
      <c r="A14" s="94" t="s">
        <v>15</v>
      </c>
      <c r="B14" s="157"/>
      <c r="C14" s="85"/>
      <c r="D14" s="85"/>
      <c r="E14" s="85"/>
      <c r="F14" s="25"/>
      <c r="G14" s="84"/>
      <c r="H14" s="84"/>
      <c r="I14" s="226"/>
      <c r="J14" s="380"/>
    </row>
    <row r="15" spans="1:10" ht="12.75" customHeight="1">
      <c r="A15" s="94" t="s">
        <v>16</v>
      </c>
      <c r="B15" s="25"/>
      <c r="C15" s="84"/>
      <c r="D15" s="84"/>
      <c r="E15" s="84"/>
      <c r="F15" s="25"/>
      <c r="G15" s="84"/>
      <c r="H15" s="84"/>
      <c r="I15" s="226"/>
      <c r="J15" s="380"/>
    </row>
    <row r="16" spans="1:10" ht="12.75" customHeight="1">
      <c r="A16" s="94" t="s">
        <v>17</v>
      </c>
      <c r="B16" s="25"/>
      <c r="C16" s="84"/>
      <c r="D16" s="84"/>
      <c r="E16" s="84"/>
      <c r="F16" s="25"/>
      <c r="G16" s="84"/>
      <c r="H16" s="84"/>
      <c r="I16" s="226"/>
      <c r="J16" s="380"/>
    </row>
    <row r="17" spans="1:10" ht="12.75" customHeight="1" thickBot="1">
      <c r="A17" s="94" t="s">
        <v>18</v>
      </c>
      <c r="B17" s="27"/>
      <c r="C17" s="86"/>
      <c r="D17" s="86"/>
      <c r="E17" s="86"/>
      <c r="F17" s="25"/>
      <c r="G17" s="86"/>
      <c r="H17" s="86"/>
      <c r="I17" s="227"/>
      <c r="J17" s="380"/>
    </row>
    <row r="18" spans="1:10" ht="13.5" thickBot="1">
      <c r="A18" s="97" t="s">
        <v>19</v>
      </c>
      <c r="B18" s="38" t="s">
        <v>359</v>
      </c>
      <c r="C18" s="87">
        <f>C6+C7+C9+C10+C11+C13+C14+C15+C16+C17</f>
        <v>138671249</v>
      </c>
      <c r="D18" s="87">
        <f>D6+D7+D9+D10+D11+D13+D14+D15+D16+D17</f>
        <v>7695318</v>
      </c>
      <c r="E18" s="87">
        <f>E6+E7+E9+E10+E11+E13+E14+E15+E16+E17</f>
        <v>146366567</v>
      </c>
      <c r="F18" s="38" t="s">
        <v>264</v>
      </c>
      <c r="G18" s="87">
        <f>SUM(G6:G17)</f>
        <v>152341118</v>
      </c>
      <c r="H18" s="87">
        <f>SUM(H6:H17)</f>
        <v>32311639</v>
      </c>
      <c r="I18" s="114">
        <f>SUM(I6:I17)</f>
        <v>184652757</v>
      </c>
      <c r="J18" s="380"/>
    </row>
    <row r="19" spans="1:10" ht="12.75" customHeight="1">
      <c r="A19" s="98" t="s">
        <v>20</v>
      </c>
      <c r="B19" s="99" t="s">
        <v>261</v>
      </c>
      <c r="C19" s="195">
        <f>+C20+C21+C22+C23</f>
        <v>108754037</v>
      </c>
      <c r="D19" s="195">
        <f>+D20+D21+D22+D23</f>
        <v>1860170</v>
      </c>
      <c r="E19" s="195">
        <f>+E20+E21+E22+E23</f>
        <v>110614207</v>
      </c>
      <c r="F19" s="7" t="s">
        <v>255</v>
      </c>
      <c r="G19" s="134">
        <v>1449922</v>
      </c>
      <c r="H19" s="203">
        <f>(I19-G19)</f>
        <v>0</v>
      </c>
      <c r="I19" s="134">
        <v>1449922</v>
      </c>
      <c r="J19" s="380"/>
    </row>
    <row r="20" spans="1:10" ht="12.75" customHeight="1">
      <c r="A20" s="101" t="s">
        <v>21</v>
      </c>
      <c r="B20" s="100" t="s">
        <v>119</v>
      </c>
      <c r="C20" s="137">
        <v>108754037</v>
      </c>
      <c r="D20" s="83">
        <f>(E20-C20)</f>
        <v>33371</v>
      </c>
      <c r="E20" s="137">
        <v>108787408</v>
      </c>
      <c r="F20" s="100" t="s">
        <v>263</v>
      </c>
      <c r="G20" s="29"/>
      <c r="H20" s="29"/>
      <c r="I20" s="229"/>
      <c r="J20" s="380"/>
    </row>
    <row r="21" spans="1:10" ht="12.75" customHeight="1">
      <c r="A21" s="101" t="s">
        <v>22</v>
      </c>
      <c r="B21" s="100" t="s">
        <v>120</v>
      </c>
      <c r="C21" s="29"/>
      <c r="D21" s="29"/>
      <c r="E21" s="29"/>
      <c r="F21" s="100" t="s">
        <v>86</v>
      </c>
      <c r="G21" s="29"/>
      <c r="H21" s="29"/>
      <c r="I21" s="229"/>
      <c r="J21" s="380"/>
    </row>
    <row r="22" spans="1:10" ht="12.75" customHeight="1">
      <c r="A22" s="101" t="s">
        <v>23</v>
      </c>
      <c r="B22" s="100" t="s">
        <v>124</v>
      </c>
      <c r="C22" s="29"/>
      <c r="D22" s="29"/>
      <c r="E22" s="29"/>
      <c r="F22" s="100" t="s">
        <v>87</v>
      </c>
      <c r="G22" s="29"/>
      <c r="H22" s="29"/>
      <c r="I22" s="229"/>
      <c r="J22" s="380"/>
    </row>
    <row r="23" spans="1:10" ht="12.75" customHeight="1">
      <c r="A23" s="101" t="s">
        <v>24</v>
      </c>
      <c r="B23" s="266" t="s">
        <v>206</v>
      </c>
      <c r="C23" s="29"/>
      <c r="D23" s="83">
        <f>(E23-C23)</f>
        <v>1826799</v>
      </c>
      <c r="E23" s="137">
        <v>1826799</v>
      </c>
      <c r="F23" s="99" t="s">
        <v>126</v>
      </c>
      <c r="G23" s="29"/>
      <c r="H23" s="29"/>
      <c r="I23" s="229"/>
      <c r="J23" s="380"/>
    </row>
    <row r="24" spans="1:10" ht="12.75" customHeight="1">
      <c r="A24" s="101" t="s">
        <v>25</v>
      </c>
      <c r="B24" s="100" t="s">
        <v>262</v>
      </c>
      <c r="C24" s="102">
        <f>+C25+C26</f>
        <v>0</v>
      </c>
      <c r="D24" s="102">
        <f>+D25+D26</f>
        <v>0</v>
      </c>
      <c r="E24" s="102">
        <f>+E25+E26</f>
        <v>0</v>
      </c>
      <c r="F24" s="100" t="s">
        <v>113</v>
      </c>
      <c r="G24" s="29"/>
      <c r="H24" s="29"/>
      <c r="I24" s="229"/>
      <c r="J24" s="380"/>
    </row>
    <row r="25" spans="1:10" ht="12.75" customHeight="1">
      <c r="A25" s="98" t="s">
        <v>26</v>
      </c>
      <c r="B25" s="99" t="s">
        <v>260</v>
      </c>
      <c r="C25" s="88"/>
      <c r="D25" s="88"/>
      <c r="E25" s="88"/>
      <c r="F25" s="93" t="s">
        <v>341</v>
      </c>
      <c r="G25" s="88"/>
      <c r="H25" s="88"/>
      <c r="I25" s="228"/>
      <c r="J25" s="380"/>
    </row>
    <row r="26" spans="1:10" ht="12.75" customHeight="1">
      <c r="A26" s="101" t="s">
        <v>27</v>
      </c>
      <c r="B26" s="100" t="s">
        <v>521</v>
      </c>
      <c r="C26" s="29"/>
      <c r="D26" s="29"/>
      <c r="E26" s="29"/>
      <c r="F26" s="95" t="s">
        <v>347</v>
      </c>
      <c r="G26" s="29"/>
      <c r="H26" s="29"/>
      <c r="I26" s="229"/>
      <c r="J26" s="380"/>
    </row>
    <row r="27" spans="1:10" ht="12.75" customHeight="1">
      <c r="A27" s="94" t="s">
        <v>28</v>
      </c>
      <c r="B27" s="100" t="s">
        <v>352</v>
      </c>
      <c r="C27" s="29"/>
      <c r="D27" s="29"/>
      <c r="E27" s="29"/>
      <c r="F27" s="95" t="s">
        <v>348</v>
      </c>
      <c r="G27" s="29"/>
      <c r="H27" s="29"/>
      <c r="I27" s="229"/>
      <c r="J27" s="380"/>
    </row>
    <row r="28" spans="1:10" ht="12.75" customHeight="1" thickBot="1">
      <c r="A28" s="129" t="s">
        <v>29</v>
      </c>
      <c r="B28" s="99" t="s">
        <v>218</v>
      </c>
      <c r="C28" s="88"/>
      <c r="D28" s="88"/>
      <c r="E28" s="88"/>
      <c r="F28" s="159"/>
      <c r="G28" s="88"/>
      <c r="H28" s="88"/>
      <c r="I28" s="228"/>
      <c r="J28" s="380"/>
    </row>
    <row r="29" spans="1:10" ht="24" customHeight="1" thickBot="1">
      <c r="A29" s="97" t="s">
        <v>30</v>
      </c>
      <c r="B29" s="38" t="s">
        <v>360</v>
      </c>
      <c r="C29" s="87">
        <f>+C19+C24+C27+C28</f>
        <v>108754037</v>
      </c>
      <c r="D29" s="87">
        <f>+D19+D24+D27+D28</f>
        <v>1860170</v>
      </c>
      <c r="E29" s="224">
        <f>+E19+E24+E27+E28</f>
        <v>110614207</v>
      </c>
      <c r="F29" s="38" t="s">
        <v>362</v>
      </c>
      <c r="G29" s="87">
        <f>SUM(G19:G28)</f>
        <v>1449922</v>
      </c>
      <c r="H29" s="87">
        <f>SUM(H19:H28)</f>
        <v>0</v>
      </c>
      <c r="I29" s="114">
        <f>SUM(I19:I28)</f>
        <v>1449922</v>
      </c>
      <c r="J29" s="380"/>
    </row>
    <row r="30" spans="1:10" ht="13.5" thickBot="1">
      <c r="A30" s="97" t="s">
        <v>31</v>
      </c>
      <c r="B30" s="103" t="s">
        <v>361</v>
      </c>
      <c r="C30" s="264">
        <f>+C18+C29</f>
        <v>247425286</v>
      </c>
      <c r="D30" s="264">
        <f>+D18+D29</f>
        <v>9555488</v>
      </c>
      <c r="E30" s="265">
        <f>+E18+E29</f>
        <v>256980774</v>
      </c>
      <c r="F30" s="103" t="s">
        <v>363</v>
      </c>
      <c r="G30" s="264">
        <f>+G18+G29</f>
        <v>153791040</v>
      </c>
      <c r="H30" s="264">
        <f>+H18+H29</f>
        <v>32311639</v>
      </c>
      <c r="I30" s="265">
        <f>+I18+I29</f>
        <v>186102679</v>
      </c>
      <c r="J30" s="380"/>
    </row>
    <row r="31" spans="1:10" ht="13.5" thickBot="1">
      <c r="A31" s="97" t="s">
        <v>32</v>
      </c>
      <c r="B31" s="103" t="s">
        <v>90</v>
      </c>
      <c r="C31" s="264">
        <f>IF(C18-G18&lt;0,G18-C18,"-")</f>
        <v>13669869</v>
      </c>
      <c r="D31" s="264">
        <f>IF(D18-H18&lt;0,H18-D18,"-")</f>
        <v>24616321</v>
      </c>
      <c r="E31" s="265">
        <f>IF(E18-I18&lt;0,I18-E18,"-")</f>
        <v>38286190</v>
      </c>
      <c r="F31" s="103" t="s">
        <v>91</v>
      </c>
      <c r="G31" s="264" t="str">
        <f>IF(C18-G18&gt;0,C18-G18,"-")</f>
        <v>-</v>
      </c>
      <c r="H31" s="264" t="str">
        <f>IF(D18-H18&gt;0,D18-H18,"-")</f>
        <v>-</v>
      </c>
      <c r="I31" s="265" t="str">
        <f>IF(E18-I18&gt;0,E18-I18,"-")</f>
        <v>-</v>
      </c>
      <c r="J31" s="380"/>
    </row>
    <row r="32" spans="1:10" ht="13.5" thickBot="1">
      <c r="A32" s="97" t="s">
        <v>33</v>
      </c>
      <c r="B32" s="103" t="s">
        <v>457</v>
      </c>
      <c r="C32" s="264" t="str">
        <f>IF(C30-G30&lt;0,G30-C30,"-")</f>
        <v>-</v>
      </c>
      <c r="D32" s="264">
        <f>IF(D30-H30&lt;0,H30-D30,"-")</f>
        <v>22756151</v>
      </c>
      <c r="E32" s="264" t="str">
        <f>IF(E30-I30&lt;0,I30-E30,"-")</f>
        <v>-</v>
      </c>
      <c r="F32" s="103" t="s">
        <v>458</v>
      </c>
      <c r="G32" s="264">
        <f>IF(C30-G30&gt;0,C30-G30,"-")</f>
        <v>93634246</v>
      </c>
      <c r="H32" s="264" t="str">
        <f>IF(D30-H30&gt;0,D30-H30,"-")</f>
        <v>-</v>
      </c>
      <c r="I32" s="264">
        <f>IF(E30-I30&gt;0,E30-I30,"-")</f>
        <v>70878095</v>
      </c>
      <c r="J32" s="380"/>
    </row>
    <row r="33" spans="2:10" ht="17.25">
      <c r="B33" s="379"/>
      <c r="C33" s="379"/>
      <c r="D33" s="379"/>
      <c r="E33" s="379"/>
      <c r="F33" s="379"/>
      <c r="J33" s="380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C2">
      <selection activeCell="I6" sqref="I6:I8"/>
    </sheetView>
  </sheetViews>
  <sheetFormatPr defaultColWidth="9.375" defaultRowHeight="12.75"/>
  <cols>
    <col min="1" max="1" width="6.75390625" style="26" customWidth="1"/>
    <col min="2" max="2" width="49.75390625" style="48" customWidth="1"/>
    <col min="3" max="5" width="15.50390625" style="26" customWidth="1"/>
    <col min="6" max="6" width="49.75390625" style="26" customWidth="1"/>
    <col min="7" max="9" width="15.50390625" style="26" customWidth="1"/>
    <col min="10" max="10" width="4.75390625" style="26" customWidth="1"/>
    <col min="11" max="16384" width="9.375" style="26" customWidth="1"/>
  </cols>
  <sheetData>
    <row r="1" spans="1:10" ht="30.75">
      <c r="A1" s="294"/>
      <c r="B1" s="296" t="s">
        <v>89</v>
      </c>
      <c r="C1" s="297"/>
      <c r="D1" s="297"/>
      <c r="E1" s="297"/>
      <c r="F1" s="297"/>
      <c r="G1" s="297"/>
      <c r="H1" s="297"/>
      <c r="I1" s="297"/>
      <c r="J1" s="380" t="str">
        <f>CONCATENATE("2.2. melléklet ",IB_ALAPADATOK!A7," ",IB_ALAPADATOK!B7," ",IB_ALAPADATOK!C7," ",IB_ALAPADATOK!D7)</f>
        <v>2.2. melléklet a 2020.  költségvetési tájékoztatóhoz</v>
      </c>
    </row>
    <row r="2" spans="1:10" ht="14.25" thickBot="1">
      <c r="A2" s="294"/>
      <c r="B2" s="293"/>
      <c r="C2" s="294"/>
      <c r="D2" s="294"/>
      <c r="E2" s="294"/>
      <c r="F2" s="294"/>
      <c r="G2" s="298"/>
      <c r="H2" s="298"/>
      <c r="I2" s="298" t="str">
        <f>'IB_2.1.sz.mell'!I2</f>
        <v>Ft</v>
      </c>
      <c r="J2" s="380"/>
    </row>
    <row r="3" spans="1:10" ht="13.5" customHeight="1" thickBot="1">
      <c r="A3" s="377" t="s">
        <v>46</v>
      </c>
      <c r="B3" s="299" t="s">
        <v>39</v>
      </c>
      <c r="C3" s="300"/>
      <c r="D3" s="301"/>
      <c r="E3" s="301"/>
      <c r="F3" s="299" t="s">
        <v>40</v>
      </c>
      <c r="G3" s="302"/>
      <c r="H3" s="303"/>
      <c r="I3" s="304"/>
      <c r="J3" s="380"/>
    </row>
    <row r="4" spans="1:10" s="90" customFormat="1" ht="23.25" thickBot="1">
      <c r="A4" s="378"/>
      <c r="B4" s="295" t="s">
        <v>44</v>
      </c>
      <c r="C4" s="335" t="s">
        <v>396</v>
      </c>
      <c r="D4" s="330" t="s">
        <v>524</v>
      </c>
      <c r="E4" s="330" t="s">
        <v>396</v>
      </c>
      <c r="F4" s="295" t="s">
        <v>44</v>
      </c>
      <c r="G4" s="269" t="str">
        <f>+C4</f>
        <v>Módosított
előirányzat</v>
      </c>
      <c r="H4" s="269" t="str">
        <f>+D4</f>
        <v>Változás</v>
      </c>
      <c r="I4" s="268" t="str">
        <f>+E4</f>
        <v>Módosított
előirányzat</v>
      </c>
      <c r="J4" s="380"/>
    </row>
    <row r="5" spans="1:10" s="90" customFormat="1" ht="13.5" thickBot="1">
      <c r="A5" s="305" t="s">
        <v>364</v>
      </c>
      <c r="B5" s="306" t="s">
        <v>365</v>
      </c>
      <c r="C5" s="307" t="s">
        <v>366</v>
      </c>
      <c r="D5" s="307" t="s">
        <v>368</v>
      </c>
      <c r="E5" s="307" t="s">
        <v>367</v>
      </c>
      <c r="F5" s="306" t="s">
        <v>369</v>
      </c>
      <c r="G5" s="329" t="s">
        <v>370</v>
      </c>
      <c r="H5" s="305" t="s">
        <v>371</v>
      </c>
      <c r="I5" s="309" t="s">
        <v>400</v>
      </c>
      <c r="J5" s="380"/>
    </row>
    <row r="6" spans="1:10" ht="12.75" customHeight="1" thickBot="1">
      <c r="A6" s="92" t="s">
        <v>7</v>
      </c>
      <c r="B6" s="93" t="s">
        <v>265</v>
      </c>
      <c r="C6" s="83"/>
      <c r="D6" s="203">
        <f>(E6-C6)</f>
        <v>0</v>
      </c>
      <c r="E6" s="348"/>
      <c r="F6" s="93" t="s">
        <v>121</v>
      </c>
      <c r="G6" s="135">
        <v>103013620</v>
      </c>
      <c r="H6" s="203">
        <f>(I6-G6)</f>
        <v>-14207718</v>
      </c>
      <c r="I6" s="214">
        <v>88805902</v>
      </c>
      <c r="J6" s="380"/>
    </row>
    <row r="7" spans="1:10" ht="13.5" thickBot="1">
      <c r="A7" s="94" t="s">
        <v>8</v>
      </c>
      <c r="B7" s="95" t="s">
        <v>266</v>
      </c>
      <c r="C7" s="84"/>
      <c r="D7" s="84"/>
      <c r="E7" s="84"/>
      <c r="F7" s="95" t="s">
        <v>271</v>
      </c>
      <c r="G7" s="135"/>
      <c r="H7" s="203">
        <f>(I7-G7)</f>
        <v>0</v>
      </c>
      <c r="I7" s="214"/>
      <c r="J7" s="380"/>
    </row>
    <row r="8" spans="1:10" ht="12.75" customHeight="1" thickBot="1">
      <c r="A8" s="94" t="s">
        <v>9</v>
      </c>
      <c r="B8" s="95" t="s">
        <v>3</v>
      </c>
      <c r="C8" s="134">
        <v>12715374</v>
      </c>
      <c r="D8" s="203">
        <f>(E8-C8)</f>
        <v>346869341</v>
      </c>
      <c r="E8" s="215">
        <v>359584715</v>
      </c>
      <c r="F8" s="95" t="s">
        <v>108</v>
      </c>
      <c r="G8" s="134">
        <v>3336000</v>
      </c>
      <c r="H8" s="203">
        <f>(I8-G8)</f>
        <v>338557128</v>
      </c>
      <c r="I8" s="215">
        <v>341893128</v>
      </c>
      <c r="J8" s="380"/>
    </row>
    <row r="9" spans="1:10" ht="12.75" customHeight="1">
      <c r="A9" s="94" t="s">
        <v>10</v>
      </c>
      <c r="B9" s="95" t="s">
        <v>267</v>
      </c>
      <c r="C9" s="84"/>
      <c r="D9" s="84"/>
      <c r="E9" s="84"/>
      <c r="F9" s="95" t="s">
        <v>272</v>
      </c>
      <c r="G9" s="84"/>
      <c r="H9" s="203">
        <f>(I9-G9)</f>
        <v>0</v>
      </c>
      <c r="I9" s="226"/>
      <c r="J9" s="380"/>
    </row>
    <row r="10" spans="1:10" ht="12.75" customHeight="1">
      <c r="A10" s="94" t="s">
        <v>11</v>
      </c>
      <c r="B10" s="95" t="s">
        <v>268</v>
      </c>
      <c r="C10" s="84"/>
      <c r="D10" s="84"/>
      <c r="E10" s="84"/>
      <c r="F10" s="95" t="s">
        <v>123</v>
      </c>
      <c r="G10" s="84"/>
      <c r="H10" s="84"/>
      <c r="I10" s="226"/>
      <c r="J10" s="380"/>
    </row>
    <row r="11" spans="1:10" ht="12.75" customHeight="1">
      <c r="A11" s="94" t="s">
        <v>12</v>
      </c>
      <c r="B11" s="95" t="s">
        <v>269</v>
      </c>
      <c r="C11" s="85"/>
      <c r="D11" s="137">
        <v>236220</v>
      </c>
      <c r="E11" s="137">
        <v>236220</v>
      </c>
      <c r="F11" s="160"/>
      <c r="G11" s="84"/>
      <c r="H11" s="84"/>
      <c r="I11" s="226"/>
      <c r="J11" s="380"/>
    </row>
    <row r="12" spans="1:10" ht="12.75" customHeight="1">
      <c r="A12" s="94" t="s">
        <v>13</v>
      </c>
      <c r="B12" s="25"/>
      <c r="C12" s="84"/>
      <c r="D12" s="84"/>
      <c r="E12" s="84"/>
      <c r="F12" s="160"/>
      <c r="G12" s="84"/>
      <c r="H12" s="84"/>
      <c r="I12" s="226"/>
      <c r="J12" s="380"/>
    </row>
    <row r="13" spans="1:10" ht="12.75" customHeight="1">
      <c r="A13" s="94" t="s">
        <v>14</v>
      </c>
      <c r="B13" s="25"/>
      <c r="C13" s="84"/>
      <c r="D13" s="84"/>
      <c r="E13" s="84"/>
      <c r="F13" s="161"/>
      <c r="G13" s="84"/>
      <c r="H13" s="84"/>
      <c r="I13" s="226"/>
      <c r="J13" s="380"/>
    </row>
    <row r="14" spans="1:10" ht="12.75" customHeight="1">
      <c r="A14" s="94" t="s">
        <v>15</v>
      </c>
      <c r="B14" s="158"/>
      <c r="C14" s="85"/>
      <c r="D14" s="85"/>
      <c r="E14" s="85"/>
      <c r="F14" s="160"/>
      <c r="G14" s="84"/>
      <c r="H14" s="84"/>
      <c r="I14" s="226"/>
      <c r="J14" s="380"/>
    </row>
    <row r="15" spans="1:10" ht="12.75">
      <c r="A15" s="94" t="s">
        <v>16</v>
      </c>
      <c r="B15" s="25"/>
      <c r="C15" s="85"/>
      <c r="D15" s="85"/>
      <c r="E15" s="85"/>
      <c r="F15" s="160"/>
      <c r="G15" s="84"/>
      <c r="H15" s="84"/>
      <c r="I15" s="226"/>
      <c r="J15" s="380"/>
    </row>
    <row r="16" spans="1:10" ht="12.75" customHeight="1" thickBot="1">
      <c r="A16" s="129" t="s">
        <v>17</v>
      </c>
      <c r="B16" s="159"/>
      <c r="C16" s="131"/>
      <c r="D16" s="131"/>
      <c r="E16" s="131"/>
      <c r="F16" s="130" t="s">
        <v>37</v>
      </c>
      <c r="G16" s="232"/>
      <c r="H16" s="232"/>
      <c r="I16" s="230"/>
      <c r="J16" s="380"/>
    </row>
    <row r="17" spans="1:10" ht="15.75" customHeight="1" thickBot="1">
      <c r="A17" s="97" t="s">
        <v>18</v>
      </c>
      <c r="B17" s="38" t="s">
        <v>279</v>
      </c>
      <c r="C17" s="87">
        <f>+C6+C8+C9+C11+C12+C13+C14+C15+C16</f>
        <v>12715374</v>
      </c>
      <c r="D17" s="87">
        <f>+D6+D8+D9+D11+D12+D13+D14+D15+D16</f>
        <v>347105561</v>
      </c>
      <c r="E17" s="87">
        <f>+E6+E8+E9+E11+E12+E13+E14+E15+E16</f>
        <v>359820935</v>
      </c>
      <c r="F17" s="38" t="s">
        <v>280</v>
      </c>
      <c r="G17" s="87">
        <f>+G6+G8+G10+G11+G12+G13+G14+G15+G16</f>
        <v>106349620</v>
      </c>
      <c r="H17" s="87">
        <f>+H6+H8+H10+H11+H12+H13+H14+H15+H16</f>
        <v>324349410</v>
      </c>
      <c r="I17" s="114">
        <f>+I6+I8+I10+I11+I12+I13+I14+I15+I16</f>
        <v>430699030</v>
      </c>
      <c r="J17" s="380"/>
    </row>
    <row r="18" spans="1:10" ht="12.75" customHeight="1">
      <c r="A18" s="92" t="s">
        <v>19</v>
      </c>
      <c r="B18" s="105" t="s">
        <v>138</v>
      </c>
      <c r="C18" s="112">
        <f>+C19+C20+C21+C22+C23</f>
        <v>0</v>
      </c>
      <c r="D18" s="112">
        <f>+D19+D20+D21+D22+D23</f>
        <v>0</v>
      </c>
      <c r="E18" s="112">
        <f>+E19+E20+E21+E22+E23</f>
        <v>0</v>
      </c>
      <c r="F18" s="100" t="s">
        <v>112</v>
      </c>
      <c r="G18" s="233"/>
      <c r="H18" s="233"/>
      <c r="I18" s="231"/>
      <c r="J18" s="380"/>
    </row>
    <row r="19" spans="1:10" ht="12.75" customHeight="1">
      <c r="A19" s="94" t="s">
        <v>20</v>
      </c>
      <c r="B19" s="106" t="s">
        <v>127</v>
      </c>
      <c r="C19" s="29"/>
      <c r="D19" s="29"/>
      <c r="E19" s="29"/>
      <c r="F19" s="100" t="s">
        <v>115</v>
      </c>
      <c r="G19" s="29"/>
      <c r="H19" s="29"/>
      <c r="I19" s="229"/>
      <c r="J19" s="380"/>
    </row>
    <row r="20" spans="1:10" ht="12.75" customHeight="1">
      <c r="A20" s="92" t="s">
        <v>21</v>
      </c>
      <c r="B20" s="106" t="s">
        <v>128</v>
      </c>
      <c r="C20" s="29"/>
      <c r="D20" s="29"/>
      <c r="E20" s="29"/>
      <c r="F20" s="100" t="s">
        <v>86</v>
      </c>
      <c r="G20" s="29"/>
      <c r="H20" s="29"/>
      <c r="I20" s="229"/>
      <c r="J20" s="380"/>
    </row>
    <row r="21" spans="1:10" ht="12.75" customHeight="1">
      <c r="A21" s="94" t="s">
        <v>22</v>
      </c>
      <c r="B21" s="106" t="s">
        <v>129</v>
      </c>
      <c r="C21" s="29"/>
      <c r="D21" s="29"/>
      <c r="E21" s="29"/>
      <c r="F21" s="100" t="s">
        <v>87</v>
      </c>
      <c r="G21" s="29"/>
      <c r="H21" s="29"/>
      <c r="I21" s="229"/>
      <c r="J21" s="380"/>
    </row>
    <row r="22" spans="1:10" ht="12.75" customHeight="1">
      <c r="A22" s="92" t="s">
        <v>23</v>
      </c>
      <c r="B22" s="106" t="s">
        <v>130</v>
      </c>
      <c r="C22" s="29"/>
      <c r="D22" s="29"/>
      <c r="E22" s="29"/>
      <c r="F22" s="99" t="s">
        <v>126</v>
      </c>
      <c r="G22" s="29"/>
      <c r="H22" s="29"/>
      <c r="I22" s="229"/>
      <c r="J22" s="380"/>
    </row>
    <row r="23" spans="1:10" ht="12.75" customHeight="1">
      <c r="A23" s="94" t="s">
        <v>24</v>
      </c>
      <c r="B23" s="107" t="s">
        <v>131</v>
      </c>
      <c r="C23" s="29"/>
      <c r="D23" s="29"/>
      <c r="E23" s="29"/>
      <c r="F23" s="100" t="s">
        <v>116</v>
      </c>
      <c r="G23" s="29"/>
      <c r="H23" s="29"/>
      <c r="I23" s="229"/>
      <c r="J23" s="380"/>
    </row>
    <row r="24" spans="1:10" ht="12.75" customHeight="1">
      <c r="A24" s="92" t="s">
        <v>25</v>
      </c>
      <c r="B24" s="108" t="s">
        <v>132</v>
      </c>
      <c r="C24" s="102">
        <f>+C25+C26+C27+C28+C29</f>
        <v>0</v>
      </c>
      <c r="D24" s="102">
        <f>+D25+D26+D27+D28+D29</f>
        <v>0</v>
      </c>
      <c r="E24" s="102">
        <f>+E25+E26+E27+E28+E29</f>
        <v>0</v>
      </c>
      <c r="F24" s="109" t="s">
        <v>114</v>
      </c>
      <c r="G24" s="29"/>
      <c r="H24" s="29"/>
      <c r="I24" s="229"/>
      <c r="J24" s="380"/>
    </row>
    <row r="25" spans="1:10" ht="12.75" customHeight="1">
      <c r="A25" s="94" t="s">
        <v>26</v>
      </c>
      <c r="B25" s="107" t="s">
        <v>133</v>
      </c>
      <c r="C25" s="29"/>
      <c r="D25" s="29"/>
      <c r="E25" s="29"/>
      <c r="F25" s="109" t="s">
        <v>273</v>
      </c>
      <c r="G25" s="29"/>
      <c r="H25" s="29"/>
      <c r="I25" s="229"/>
      <c r="J25" s="380"/>
    </row>
    <row r="26" spans="1:10" ht="12.75" customHeight="1">
      <c r="A26" s="92" t="s">
        <v>27</v>
      </c>
      <c r="B26" s="107" t="s">
        <v>134</v>
      </c>
      <c r="C26" s="29"/>
      <c r="D26" s="29"/>
      <c r="E26" s="29"/>
      <c r="F26" s="104"/>
      <c r="G26" s="29"/>
      <c r="H26" s="29"/>
      <c r="I26" s="229"/>
      <c r="J26" s="380"/>
    </row>
    <row r="27" spans="1:10" ht="12.75" customHeight="1">
      <c r="A27" s="94" t="s">
        <v>28</v>
      </c>
      <c r="B27" s="106" t="s">
        <v>135</v>
      </c>
      <c r="C27" s="29"/>
      <c r="D27" s="29"/>
      <c r="E27" s="29"/>
      <c r="F27" s="36"/>
      <c r="G27" s="29"/>
      <c r="H27" s="29"/>
      <c r="I27" s="229"/>
      <c r="J27" s="380"/>
    </row>
    <row r="28" spans="1:10" ht="12.75" customHeight="1">
      <c r="A28" s="92" t="s">
        <v>29</v>
      </c>
      <c r="B28" s="110" t="s">
        <v>136</v>
      </c>
      <c r="C28" s="29"/>
      <c r="D28" s="29"/>
      <c r="E28" s="29"/>
      <c r="F28" s="25"/>
      <c r="G28" s="29"/>
      <c r="H28" s="29"/>
      <c r="I28" s="229"/>
      <c r="J28" s="380"/>
    </row>
    <row r="29" spans="1:10" ht="12.75" customHeight="1" thickBot="1">
      <c r="A29" s="94" t="s">
        <v>30</v>
      </c>
      <c r="B29" s="111" t="s">
        <v>137</v>
      </c>
      <c r="C29" s="29"/>
      <c r="D29" s="29"/>
      <c r="E29" s="29"/>
      <c r="F29" s="36"/>
      <c r="G29" s="29"/>
      <c r="H29" s="29"/>
      <c r="I29" s="229"/>
      <c r="J29" s="380"/>
    </row>
    <row r="30" spans="1:10" ht="21.75" customHeight="1" thickBot="1">
      <c r="A30" s="97" t="s">
        <v>31</v>
      </c>
      <c r="B30" s="38" t="s">
        <v>270</v>
      </c>
      <c r="C30" s="87">
        <f>+C18+C24</f>
        <v>0</v>
      </c>
      <c r="D30" s="87">
        <f>+D18+D24</f>
        <v>0</v>
      </c>
      <c r="E30" s="87">
        <f>+E18+E24</f>
        <v>0</v>
      </c>
      <c r="F30" s="38" t="s">
        <v>274</v>
      </c>
      <c r="G30" s="87">
        <f>SUM(G18:G29)</f>
        <v>0</v>
      </c>
      <c r="H30" s="87">
        <f>SUM(H18:H29)</f>
        <v>0</v>
      </c>
      <c r="I30" s="114">
        <f>SUM(I18:I29)</f>
        <v>0</v>
      </c>
      <c r="J30" s="380"/>
    </row>
    <row r="31" spans="1:10" ht="13.5" thickBot="1">
      <c r="A31" s="97" t="s">
        <v>32</v>
      </c>
      <c r="B31" s="103" t="s">
        <v>275</v>
      </c>
      <c r="C31" s="264">
        <f>+C17+C30</f>
        <v>12715374</v>
      </c>
      <c r="D31" s="264">
        <f>+D17+D30</f>
        <v>347105561</v>
      </c>
      <c r="E31" s="265">
        <f>+E17+E30</f>
        <v>359820935</v>
      </c>
      <c r="F31" s="103" t="s">
        <v>276</v>
      </c>
      <c r="G31" s="264">
        <f>+G17+G30</f>
        <v>106349620</v>
      </c>
      <c r="H31" s="264">
        <f>+H17+H30</f>
        <v>324349410</v>
      </c>
      <c r="I31" s="265">
        <f>+I17+I30</f>
        <v>430699030</v>
      </c>
      <c r="J31" s="380"/>
    </row>
    <row r="32" spans="1:10" ht="13.5" thickBot="1">
      <c r="A32" s="97" t="s">
        <v>33</v>
      </c>
      <c r="B32" s="103" t="s">
        <v>90</v>
      </c>
      <c r="C32" s="264">
        <f>IF(C17-G17&lt;0,G17-C17,"-")</f>
        <v>93634246</v>
      </c>
      <c r="D32" s="264" t="str">
        <f>IF(D17-H17&lt;0,H17-D17,"-")</f>
        <v>-</v>
      </c>
      <c r="E32" s="265">
        <f>IF(E17-I17&lt;0,I17-E17,"-")</f>
        <v>70878095</v>
      </c>
      <c r="F32" s="103" t="s">
        <v>91</v>
      </c>
      <c r="G32" s="264" t="str">
        <f>IF(C17-G17&gt;0,C17-G17,"-")</f>
        <v>-</v>
      </c>
      <c r="H32" s="264">
        <f>IF(D17-H17&gt;0,D17-H17,"-")</f>
        <v>22756151</v>
      </c>
      <c r="I32" s="265" t="str">
        <f>IF(E17-I17&gt;0,E17-I17,"-")</f>
        <v>-</v>
      </c>
      <c r="J32" s="380"/>
    </row>
    <row r="33" spans="1:10" ht="13.5" thickBot="1">
      <c r="A33" s="97" t="s">
        <v>34</v>
      </c>
      <c r="B33" s="103" t="s">
        <v>457</v>
      </c>
      <c r="C33" s="264">
        <f>IF(C31-G31&lt;0,G31-C31,"-")</f>
        <v>93634246</v>
      </c>
      <c r="D33" s="264" t="str">
        <f>IF(D31-H31&lt;0,H31-D31,"-")</f>
        <v>-</v>
      </c>
      <c r="E33" s="264">
        <f>IF(E31-I31&lt;0,I31-E31,"-")</f>
        <v>70878095</v>
      </c>
      <c r="F33" s="103" t="s">
        <v>458</v>
      </c>
      <c r="G33" s="264" t="str">
        <f>IF(C31-G31&gt;0,C31-G31,"-")</f>
        <v>-</v>
      </c>
      <c r="H33" s="264">
        <f>IF(D31-H31&gt;0,D31-H31,"-")</f>
        <v>22756151</v>
      </c>
      <c r="I33" s="264" t="str">
        <f>IF(E31-I31&gt;0,E31-I31,"-")</f>
        <v>-</v>
      </c>
      <c r="J33" s="380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4">
      <selection activeCell="B43" sqref="B43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35" t="s">
        <v>81</v>
      </c>
      <c r="B1" s="53"/>
      <c r="C1" s="53"/>
      <c r="D1" s="53"/>
      <c r="E1" s="236" t="s">
        <v>85</v>
      </c>
    </row>
    <row r="2" spans="1:5" ht="12.75">
      <c r="A2" s="53"/>
      <c r="B2" s="53"/>
      <c r="C2" s="53"/>
      <c r="D2" s="53"/>
      <c r="E2" s="53"/>
    </row>
    <row r="3" spans="1:5" ht="12.75">
      <c r="A3" s="237"/>
      <c r="B3" s="238"/>
      <c r="C3" s="237"/>
      <c r="D3" s="239"/>
      <c r="E3" s="238"/>
    </row>
    <row r="4" spans="1:5" ht="15">
      <c r="A4" s="55" t="str">
        <f>+IB_ÖSSZEFÜGGÉSEK!A6</f>
        <v>2020. évi eredeti előirányzat BEVÉTELEK</v>
      </c>
      <c r="B4" s="240"/>
      <c r="C4" s="241"/>
      <c r="D4" s="239"/>
      <c r="E4" s="238"/>
    </row>
    <row r="5" spans="1:5" ht="12.75">
      <c r="A5" s="237"/>
      <c r="B5" s="238"/>
      <c r="C5" s="237"/>
      <c r="D5" s="239"/>
      <c r="E5" s="238"/>
    </row>
    <row r="6" spans="1:5" ht="12.75">
      <c r="A6" s="237" t="s">
        <v>426</v>
      </c>
      <c r="B6" s="238">
        <f>+'IB_1.1.sz.mell.'!C68</f>
        <v>151386623</v>
      </c>
      <c r="C6" s="237" t="s">
        <v>402</v>
      </c>
      <c r="D6" s="239">
        <f>+'IB_2.1.sz.mell'!C18+'IB_2.2.sz.mell'!C17</f>
        <v>151386623</v>
      </c>
      <c r="E6" s="238">
        <f>+B6-D6</f>
        <v>0</v>
      </c>
    </row>
    <row r="7" spans="1:5" ht="12.75">
      <c r="A7" s="237" t="s">
        <v>442</v>
      </c>
      <c r="B7" s="238">
        <f>+'IB_1.1.sz.mell.'!C92</f>
        <v>108754037</v>
      </c>
      <c r="C7" s="237" t="s">
        <v>408</v>
      </c>
      <c r="D7" s="239">
        <f>+'IB_2.1.sz.mell'!C29+'IB_2.2.sz.mell'!C30</f>
        <v>108754037</v>
      </c>
      <c r="E7" s="238">
        <f>+B7-D7</f>
        <v>0</v>
      </c>
    </row>
    <row r="8" spans="1:5" ht="12.75">
      <c r="A8" s="237" t="s">
        <v>443</v>
      </c>
      <c r="B8" s="238">
        <f>+'IB_1.1.sz.mell.'!C93</f>
        <v>260140660</v>
      </c>
      <c r="C8" s="237" t="s">
        <v>409</v>
      </c>
      <c r="D8" s="239">
        <f>+'IB_2.1.sz.mell'!C30+'IB_2.2.sz.mell'!C31</f>
        <v>260140660</v>
      </c>
      <c r="E8" s="238">
        <f>+B8-D8</f>
        <v>0</v>
      </c>
    </row>
    <row r="9" spans="1:5" ht="12.75">
      <c r="A9" s="237"/>
      <c r="B9" s="238"/>
      <c r="C9" s="237"/>
      <c r="D9" s="239"/>
      <c r="E9" s="238"/>
    </row>
    <row r="10" spans="1:5" ht="15">
      <c r="A10" s="55" t="str">
        <f>+IB_ÖSSZEFÜGGÉSEK!A13</f>
        <v>2020. évi módosított előirányzat BEVÉTELEK</v>
      </c>
      <c r="B10" s="240"/>
      <c r="C10" s="241"/>
      <c r="D10" s="239"/>
      <c r="E10" s="238"/>
    </row>
    <row r="11" spans="1:5" ht="12.75">
      <c r="A11" s="237"/>
      <c r="B11" s="238"/>
      <c r="C11" s="237"/>
      <c r="D11" s="239"/>
      <c r="E11" s="238"/>
    </row>
    <row r="12" spans="1:5" ht="12.75">
      <c r="A12" s="237" t="s">
        <v>427</v>
      </c>
      <c r="B12" s="238">
        <f>+'IB_1.1.sz.mell.'!D68</f>
        <v>354800879</v>
      </c>
      <c r="C12" s="237" t="s">
        <v>403</v>
      </c>
      <c r="D12" s="239">
        <f>+'IB_2.1.sz.mell'!D18+'IB_2.2.sz.mell'!D17</f>
        <v>354800879</v>
      </c>
      <c r="E12" s="238">
        <f>+B12-D12</f>
        <v>0</v>
      </c>
    </row>
    <row r="13" spans="1:5" ht="12.75">
      <c r="A13" s="237" t="s">
        <v>428</v>
      </c>
      <c r="B13" s="238">
        <f>+'IB_1.1.sz.mell.'!D92</f>
        <v>1860170</v>
      </c>
      <c r="C13" s="237" t="s">
        <v>410</v>
      </c>
      <c r="D13" s="239">
        <f>+'IB_2.1.sz.mell'!D29+'IB_2.2.sz.mell'!D30</f>
        <v>1860170</v>
      </c>
      <c r="E13" s="238">
        <f>+B13-D13</f>
        <v>0</v>
      </c>
    </row>
    <row r="14" spans="1:5" ht="12.75">
      <c r="A14" s="237" t="s">
        <v>429</v>
      </c>
      <c r="B14" s="238">
        <f>+'IB_1.1.sz.mell.'!D93</f>
        <v>356661049</v>
      </c>
      <c r="C14" s="237" t="s">
        <v>411</v>
      </c>
      <c r="D14" s="239">
        <f>+'IB_2.1.sz.mell'!D30+'IB_2.2.sz.mell'!D31</f>
        <v>356661049</v>
      </c>
      <c r="E14" s="238">
        <f>+B14-D14</f>
        <v>0</v>
      </c>
    </row>
    <row r="15" spans="1:5" ht="12.75">
      <c r="A15" s="237"/>
      <c r="B15" s="238"/>
      <c r="C15" s="237"/>
      <c r="D15" s="239"/>
      <c r="E15" s="238"/>
    </row>
    <row r="16" spans="1:5" ht="13.5">
      <c r="A16" s="242" t="str">
        <f>+IB_ÖSSZEFÜGGÉSEK!A19</f>
        <v>2020. évi teljesítés BEVÉTELEK</v>
      </c>
      <c r="B16" s="54"/>
      <c r="C16" s="241"/>
      <c r="D16" s="239"/>
      <c r="E16" s="238"/>
    </row>
    <row r="17" spans="1:5" ht="12.75">
      <c r="A17" s="237"/>
      <c r="B17" s="238"/>
      <c r="C17" s="237"/>
      <c r="D17" s="239"/>
      <c r="E17" s="238"/>
    </row>
    <row r="18" spans="1:5" ht="12.75">
      <c r="A18" s="237" t="s">
        <v>430</v>
      </c>
      <c r="B18" s="238">
        <f>+'IB_1.1.sz.mell.'!E68</f>
        <v>506187502</v>
      </c>
      <c r="C18" s="237" t="s">
        <v>404</v>
      </c>
      <c r="D18" s="239">
        <f>+'IB_2.1.sz.mell'!E18+'IB_2.2.sz.mell'!E17</f>
        <v>506187502</v>
      </c>
      <c r="E18" s="238">
        <f>+B18-D18</f>
        <v>0</v>
      </c>
    </row>
    <row r="19" spans="1:5" ht="12.75">
      <c r="A19" s="237" t="s">
        <v>431</v>
      </c>
      <c r="B19" s="238">
        <f>+'IB_1.1.sz.mell.'!E92</f>
        <v>110614207</v>
      </c>
      <c r="C19" s="237" t="s">
        <v>412</v>
      </c>
      <c r="D19" s="239">
        <f>+'IB_2.1.sz.mell'!E29+'IB_2.2.sz.mell'!E30</f>
        <v>110614207</v>
      </c>
      <c r="E19" s="238">
        <f>+B19-D19</f>
        <v>0</v>
      </c>
    </row>
    <row r="20" spans="1:5" ht="12.75">
      <c r="A20" s="237" t="s">
        <v>432</v>
      </c>
      <c r="B20" s="238">
        <f>+'IB_1.1.sz.mell.'!E93</f>
        <v>616801709</v>
      </c>
      <c r="C20" s="237" t="s">
        <v>413</v>
      </c>
      <c r="D20" s="239">
        <f>+'IB_2.1.sz.mell'!E30+'IB_2.2.sz.mell'!E31</f>
        <v>616801709</v>
      </c>
      <c r="E20" s="238">
        <f>+B20-D20</f>
        <v>0</v>
      </c>
    </row>
    <row r="21" spans="1:5" ht="12.75">
      <c r="A21" s="237"/>
      <c r="B21" s="238"/>
      <c r="C21" s="237"/>
      <c r="D21" s="239"/>
      <c r="E21" s="238"/>
    </row>
    <row r="22" spans="1:5" ht="15">
      <c r="A22" s="55" t="str">
        <f>+IB_ÖSSZEFÜGGÉSEK!A25</f>
        <v>2020. évi eredeti előirányzat KIADÁSOK</v>
      </c>
      <c r="B22" s="240"/>
      <c r="C22" s="241"/>
      <c r="D22" s="239"/>
      <c r="E22" s="238"/>
    </row>
    <row r="23" spans="1:5" ht="12.75">
      <c r="A23" s="237"/>
      <c r="B23" s="238"/>
      <c r="C23" s="237"/>
      <c r="D23" s="239"/>
      <c r="E23" s="238"/>
    </row>
    <row r="24" spans="1:5" ht="12.75">
      <c r="A24" s="237" t="s">
        <v>444</v>
      </c>
      <c r="B24" s="238">
        <f>+'IB_1.1.sz.mell.'!C135</f>
        <v>258690738</v>
      </c>
      <c r="C24" s="237" t="s">
        <v>405</v>
      </c>
      <c r="D24" s="239">
        <f>+'IB_2.1.sz.mell'!G18+'IB_2.2.sz.mell'!G17</f>
        <v>258690738</v>
      </c>
      <c r="E24" s="238">
        <f>+B24-D24</f>
        <v>0</v>
      </c>
    </row>
    <row r="25" spans="1:5" ht="12.75">
      <c r="A25" s="237" t="s">
        <v>434</v>
      </c>
      <c r="B25" s="238">
        <f>+'IB_1.1.sz.mell.'!C160</f>
        <v>1449922</v>
      </c>
      <c r="C25" s="237" t="s">
        <v>414</v>
      </c>
      <c r="D25" s="239">
        <f>+'IB_2.1.sz.mell'!G29+'IB_2.2.sz.mell'!G30</f>
        <v>1449922</v>
      </c>
      <c r="E25" s="238">
        <f>+B25-D25</f>
        <v>0</v>
      </c>
    </row>
    <row r="26" spans="1:5" ht="12.75">
      <c r="A26" s="237" t="s">
        <v>435</v>
      </c>
      <c r="B26" s="238">
        <f>+'IB_1.1.sz.mell.'!C161</f>
        <v>260140660</v>
      </c>
      <c r="C26" s="237" t="s">
        <v>415</v>
      </c>
      <c r="D26" s="239">
        <f>+'IB_2.1.sz.mell'!G30+'IB_2.2.sz.mell'!G31</f>
        <v>260140660</v>
      </c>
      <c r="E26" s="238">
        <f>+B26-D26</f>
        <v>0</v>
      </c>
    </row>
    <row r="27" spans="1:5" ht="12.75">
      <c r="A27" s="237"/>
      <c r="B27" s="238"/>
      <c r="C27" s="237"/>
      <c r="D27" s="239"/>
      <c r="E27" s="238"/>
    </row>
    <row r="28" spans="1:5" ht="15">
      <c r="A28" s="55" t="str">
        <f>+IB_ÖSSZEFÜGGÉSEK!A31</f>
        <v>2020. évi módosított előirányzat KIADÁSOK</v>
      </c>
      <c r="B28" s="240"/>
      <c r="C28" s="241"/>
      <c r="D28" s="239"/>
      <c r="E28" s="238"/>
    </row>
    <row r="29" spans="1:5" ht="12.75">
      <c r="A29" s="237"/>
      <c r="B29" s="238"/>
      <c r="C29" s="237"/>
      <c r="D29" s="239"/>
      <c r="E29" s="238"/>
    </row>
    <row r="30" spans="1:5" ht="12.75">
      <c r="A30" s="237" t="s">
        <v>436</v>
      </c>
      <c r="B30" s="238">
        <f>+'IB_1.1.sz.mell.'!D135</f>
        <v>356661049</v>
      </c>
      <c r="C30" s="237" t="s">
        <v>406</v>
      </c>
      <c r="D30" s="239">
        <f>+'IB_2.1.sz.mell'!H18+'IB_2.2.sz.mell'!H17</f>
        <v>356661049</v>
      </c>
      <c r="E30" s="238">
        <f>+B30-D30</f>
        <v>0</v>
      </c>
    </row>
    <row r="31" spans="1:5" ht="12.75">
      <c r="A31" s="237" t="s">
        <v>437</v>
      </c>
      <c r="B31" s="238">
        <f>+'IB_1.1.sz.mell.'!D160</f>
        <v>0</v>
      </c>
      <c r="C31" s="237" t="s">
        <v>416</v>
      </c>
      <c r="D31" s="239">
        <f>+'IB_2.1.sz.mell'!H29+'IB_2.2.sz.mell'!H30</f>
        <v>0</v>
      </c>
      <c r="E31" s="238">
        <f>+B31-D31</f>
        <v>0</v>
      </c>
    </row>
    <row r="32" spans="1:5" ht="12.75">
      <c r="A32" s="237" t="s">
        <v>438</v>
      </c>
      <c r="B32" s="238">
        <f>+'IB_1.1.sz.mell.'!D161</f>
        <v>356661049</v>
      </c>
      <c r="C32" s="237" t="s">
        <v>417</v>
      </c>
      <c r="D32" s="239">
        <f>+'IB_2.1.sz.mell'!H30+'IB_2.2.sz.mell'!H31</f>
        <v>356661049</v>
      </c>
      <c r="E32" s="238">
        <f>+B32-D32</f>
        <v>0</v>
      </c>
    </row>
    <row r="33" spans="1:5" ht="12.75">
      <c r="A33" s="237"/>
      <c r="B33" s="238"/>
      <c r="C33" s="237"/>
      <c r="D33" s="239"/>
      <c r="E33" s="238"/>
    </row>
    <row r="34" spans="1:5" ht="15">
      <c r="A34" s="243" t="str">
        <f>+IB_ÖSSZEFÜGGÉSEK!A37</f>
        <v>2020. évi teljesítés KIADÁSOK</v>
      </c>
      <c r="B34" s="240"/>
      <c r="C34" s="241"/>
      <c r="D34" s="239"/>
      <c r="E34" s="238"/>
    </row>
    <row r="35" spans="1:5" ht="12.75">
      <c r="A35" s="237"/>
      <c r="B35" s="238"/>
      <c r="C35" s="237"/>
      <c r="D35" s="239"/>
      <c r="E35" s="238"/>
    </row>
    <row r="36" spans="1:5" ht="12.75">
      <c r="A36" s="237" t="s">
        <v>439</v>
      </c>
      <c r="B36" s="238">
        <f>+'IB_1.1.sz.mell.'!E135</f>
        <v>615351787</v>
      </c>
      <c r="C36" s="237" t="s">
        <v>407</v>
      </c>
      <c r="D36" s="239">
        <f>+'IB_2.1.sz.mell'!I18+'IB_2.2.sz.mell'!I17</f>
        <v>615351787</v>
      </c>
      <c r="E36" s="238">
        <f>+B36-D36</f>
        <v>0</v>
      </c>
    </row>
    <row r="37" spans="1:5" ht="12.75">
      <c r="A37" s="237" t="s">
        <v>440</v>
      </c>
      <c r="B37" s="238">
        <f>+'IB_1.1.sz.mell.'!E160</f>
        <v>1449922</v>
      </c>
      <c r="C37" s="237" t="s">
        <v>418</v>
      </c>
      <c r="D37" s="239">
        <f>+'IB_2.1.sz.mell'!I29+'IB_2.2.sz.mell'!I30</f>
        <v>1449922</v>
      </c>
      <c r="E37" s="238">
        <f>+B37-D37</f>
        <v>0</v>
      </c>
    </row>
    <row r="38" spans="1:5" ht="12.75">
      <c r="A38" s="237" t="s">
        <v>445</v>
      </c>
      <c r="B38" s="238">
        <f>+'IB_1.1.sz.mell.'!E161</f>
        <v>616801709</v>
      </c>
      <c r="C38" s="237" t="s">
        <v>419</v>
      </c>
      <c r="D38" s="239">
        <f>+'IB_2.1.sz.mell'!I30+'IB_2.2.sz.mell'!I31</f>
        <v>616801709</v>
      </c>
      <c r="E38" s="238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20" zoomScaleSheetLayoutView="100" workbookViewId="0" topLeftCell="A145">
      <selection activeCell="D44" sqref="D44"/>
    </sheetView>
  </sheetViews>
  <sheetFormatPr defaultColWidth="9.375" defaultRowHeight="12.75"/>
  <cols>
    <col min="1" max="1" width="16.125" style="126" customWidth="1"/>
    <col min="2" max="2" width="63.75390625" style="127" customWidth="1"/>
    <col min="3" max="3" width="14.125" style="12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280"/>
      <c r="B1" s="385" t="str">
        <f>CONCATENATE("6.1. melléklet ",IB_ALAPADATOK!A7," ",IB_ALAPADATOK!B7," ",IB_ALAPADATOK!C7," ",IB_ALAPADATOK!D7)</f>
        <v>6.1. melléklet a 2020.  költségvetési tájékoztatóhoz</v>
      </c>
      <c r="C1" s="386"/>
      <c r="D1" s="386"/>
      <c r="E1" s="386"/>
    </row>
    <row r="2" spans="1:5" s="31" customFormat="1" ht="21" customHeight="1" thickBot="1">
      <c r="A2" s="289" t="s">
        <v>44</v>
      </c>
      <c r="B2" s="384" t="str">
        <f>CONCATENATE(IB_ALAPADATOK!A3)</f>
        <v>PANYOLA KÖZSÉG ÖNKORMÁNYZATA</v>
      </c>
      <c r="C2" s="384"/>
      <c r="D2" s="384"/>
      <c r="E2" s="290" t="s">
        <v>38</v>
      </c>
    </row>
    <row r="3" spans="1:5" s="31" customFormat="1" ht="23.25" thickBot="1">
      <c r="A3" s="289" t="s">
        <v>117</v>
      </c>
      <c r="B3" s="384" t="s">
        <v>281</v>
      </c>
      <c r="C3" s="384"/>
      <c r="D3" s="384"/>
      <c r="E3" s="291" t="s">
        <v>38</v>
      </c>
    </row>
    <row r="4" spans="1:5" s="32" customFormat="1" ht="15.75" customHeight="1" thickBot="1">
      <c r="A4" s="283"/>
      <c r="B4" s="283"/>
      <c r="C4" s="284"/>
      <c r="D4" s="285"/>
      <c r="E4" s="292" t="s">
        <v>523</v>
      </c>
    </row>
    <row r="5" spans="1:5" ht="23.25" thickBot="1">
      <c r="A5" s="286" t="s">
        <v>118</v>
      </c>
      <c r="B5" s="287" t="s">
        <v>453</v>
      </c>
      <c r="C5" s="210" t="s">
        <v>396</v>
      </c>
      <c r="D5" s="209" t="s">
        <v>524</v>
      </c>
      <c r="E5" s="209" t="s">
        <v>396</v>
      </c>
    </row>
    <row r="6" spans="1:5" s="28" customFormat="1" ht="12.75" customHeight="1" thickBot="1">
      <c r="A6" s="49" t="s">
        <v>364</v>
      </c>
      <c r="B6" s="50" t="s">
        <v>365</v>
      </c>
      <c r="C6" s="50" t="s">
        <v>366</v>
      </c>
      <c r="D6" s="245" t="s">
        <v>368</v>
      </c>
      <c r="E6" s="51" t="s">
        <v>367</v>
      </c>
    </row>
    <row r="7" spans="1:5" s="28" customFormat="1" ht="15.75" customHeight="1" thickBot="1">
      <c r="A7" s="381" t="s">
        <v>39</v>
      </c>
      <c r="B7" s="382"/>
      <c r="C7" s="382"/>
      <c r="D7" s="382"/>
      <c r="E7" s="383"/>
    </row>
    <row r="8" spans="1:5" s="28" customFormat="1" ht="12" customHeight="1" thickBot="1">
      <c r="A8" s="23" t="s">
        <v>7</v>
      </c>
      <c r="B8" s="19" t="s">
        <v>139</v>
      </c>
      <c r="C8" s="133">
        <f>+C9+C10+C11+C12+C13+C14</f>
        <v>50866730</v>
      </c>
      <c r="D8" s="213">
        <f>+D9+D10+D11+D12+D13+D14</f>
        <v>-5686422</v>
      </c>
      <c r="E8" s="70">
        <f>+E9+E10+E11+E12+E13+E14</f>
        <v>45180308</v>
      </c>
    </row>
    <row r="9" spans="1:5" s="33" customFormat="1" ht="12" customHeight="1">
      <c r="A9" s="162" t="s">
        <v>58</v>
      </c>
      <c r="B9" s="146" t="s">
        <v>140</v>
      </c>
      <c r="C9" s="135">
        <v>5313711</v>
      </c>
      <c r="D9" s="214">
        <f aca="true" t="shared" si="0" ref="D9:D14">(E9-C9)</f>
        <v>3055</v>
      </c>
      <c r="E9" s="214">
        <v>5316766</v>
      </c>
    </row>
    <row r="10" spans="1:5" s="34" customFormat="1" ht="12" customHeight="1">
      <c r="A10" s="163" t="s">
        <v>59</v>
      </c>
      <c r="B10" s="147" t="s">
        <v>141</v>
      </c>
      <c r="C10" s="134">
        <v>13619700</v>
      </c>
      <c r="D10" s="214">
        <f t="shared" si="0"/>
        <v>871700</v>
      </c>
      <c r="E10" s="215">
        <v>14491400</v>
      </c>
    </row>
    <row r="11" spans="1:5" s="34" customFormat="1" ht="12" customHeight="1">
      <c r="A11" s="163" t="s">
        <v>60</v>
      </c>
      <c r="B11" s="147" t="s">
        <v>142</v>
      </c>
      <c r="C11" s="134">
        <v>15514638</v>
      </c>
      <c r="D11" s="214">
        <f t="shared" si="0"/>
        <v>572069</v>
      </c>
      <c r="E11" s="215">
        <v>16086707</v>
      </c>
    </row>
    <row r="12" spans="1:5" s="34" customFormat="1" ht="12" customHeight="1">
      <c r="A12" s="163" t="s">
        <v>61</v>
      </c>
      <c r="B12" s="147" t="s">
        <v>143</v>
      </c>
      <c r="C12" s="134">
        <v>1800000</v>
      </c>
      <c r="D12" s="214">
        <f t="shared" si="0"/>
        <v>249830</v>
      </c>
      <c r="E12" s="215">
        <v>2049830</v>
      </c>
    </row>
    <row r="13" spans="1:5" s="34" customFormat="1" ht="12" customHeight="1">
      <c r="A13" s="163" t="s">
        <v>78</v>
      </c>
      <c r="B13" s="147" t="s">
        <v>372</v>
      </c>
      <c r="C13" s="134">
        <v>14618681</v>
      </c>
      <c r="D13" s="214">
        <f t="shared" si="0"/>
        <v>-7563976</v>
      </c>
      <c r="E13" s="215">
        <v>7054705</v>
      </c>
    </row>
    <row r="14" spans="1:5" s="33" customFormat="1" ht="12" customHeight="1" thickBot="1">
      <c r="A14" s="164" t="s">
        <v>62</v>
      </c>
      <c r="B14" s="148" t="s">
        <v>310</v>
      </c>
      <c r="C14" s="134"/>
      <c r="D14" s="214">
        <f t="shared" si="0"/>
        <v>180900</v>
      </c>
      <c r="E14" s="215">
        <v>180900</v>
      </c>
    </row>
    <row r="15" spans="1:5" s="33" customFormat="1" ht="12" customHeight="1" thickBot="1">
      <c r="A15" s="23" t="s">
        <v>8</v>
      </c>
      <c r="B15" s="77" t="s">
        <v>144</v>
      </c>
      <c r="C15" s="133">
        <f>+C16+C17+C18+C19+C20</f>
        <v>45682397</v>
      </c>
      <c r="D15" s="213">
        <f>+D16+D17+D18+D19+D20</f>
        <v>12429325</v>
      </c>
      <c r="E15" s="70">
        <f>+E16+E17+E18+E19+E20</f>
        <v>58111722</v>
      </c>
    </row>
    <row r="16" spans="1:5" s="33" customFormat="1" ht="12" customHeight="1">
      <c r="A16" s="162" t="s">
        <v>64</v>
      </c>
      <c r="B16" s="146" t="s">
        <v>145</v>
      </c>
      <c r="C16" s="135"/>
      <c r="D16" s="214"/>
      <c r="E16" s="72"/>
    </row>
    <row r="17" spans="1:5" s="33" customFormat="1" ht="12" customHeight="1">
      <c r="A17" s="163" t="s">
        <v>65</v>
      </c>
      <c r="B17" s="147" t="s">
        <v>146</v>
      </c>
      <c r="C17" s="134"/>
      <c r="D17" s="215"/>
      <c r="E17" s="71"/>
    </row>
    <row r="18" spans="1:5" s="33" customFormat="1" ht="12" customHeight="1">
      <c r="A18" s="163" t="s">
        <v>66</v>
      </c>
      <c r="B18" s="147" t="s">
        <v>302</v>
      </c>
      <c r="C18" s="134"/>
      <c r="D18" s="215"/>
      <c r="E18" s="71"/>
    </row>
    <row r="19" spans="1:5" s="33" customFormat="1" ht="12" customHeight="1">
      <c r="A19" s="163" t="s">
        <v>67</v>
      </c>
      <c r="B19" s="147" t="s">
        <v>303</v>
      </c>
      <c r="C19" s="134"/>
      <c r="D19" s="215"/>
      <c r="E19" s="71"/>
    </row>
    <row r="20" spans="1:5" s="33" customFormat="1" ht="12" customHeight="1">
      <c r="A20" s="163" t="s">
        <v>68</v>
      </c>
      <c r="B20" s="147" t="s">
        <v>147</v>
      </c>
      <c r="C20" s="134">
        <v>45682397</v>
      </c>
      <c r="D20" s="214">
        <f>(E20-C20)</f>
        <v>12429325</v>
      </c>
      <c r="E20" s="215">
        <v>58111722</v>
      </c>
    </row>
    <row r="21" spans="1:5" s="34" customFormat="1" ht="12" customHeight="1" thickBot="1">
      <c r="A21" s="164" t="s">
        <v>74</v>
      </c>
      <c r="B21" s="148" t="s">
        <v>148</v>
      </c>
      <c r="C21" s="136"/>
      <c r="D21" s="216"/>
      <c r="E21" s="73"/>
    </row>
    <row r="22" spans="1:5" s="34" customFormat="1" ht="12" customHeight="1" thickBot="1">
      <c r="A22" s="23" t="s">
        <v>9</v>
      </c>
      <c r="B22" s="19" t="s">
        <v>149</v>
      </c>
      <c r="C22" s="133">
        <f>+C23+C24+C25+C26+C27</f>
        <v>12715374</v>
      </c>
      <c r="D22" s="213">
        <f>+D23+D24+D25+D26+D27</f>
        <v>346869341</v>
      </c>
      <c r="E22" s="70">
        <f>+E23+E24+E25+E26+E27</f>
        <v>359584715</v>
      </c>
    </row>
    <row r="23" spans="1:5" s="34" customFormat="1" ht="12" customHeight="1">
      <c r="A23" s="162" t="s">
        <v>47</v>
      </c>
      <c r="B23" s="146" t="s">
        <v>150</v>
      </c>
      <c r="C23" s="135"/>
      <c r="D23" s="214">
        <f aca="true" t="shared" si="1" ref="D23:D28">(E23-C23)</f>
        <v>0</v>
      </c>
      <c r="E23" s="340"/>
    </row>
    <row r="24" spans="1:5" s="33" customFormat="1" ht="12" customHeight="1">
      <c r="A24" s="163" t="s">
        <v>48</v>
      </c>
      <c r="B24" s="147" t="s">
        <v>151</v>
      </c>
      <c r="C24" s="134"/>
      <c r="D24" s="214">
        <f t="shared" si="1"/>
        <v>0</v>
      </c>
      <c r="E24" s="341"/>
    </row>
    <row r="25" spans="1:5" s="34" customFormat="1" ht="12" customHeight="1">
      <c r="A25" s="163" t="s">
        <v>49</v>
      </c>
      <c r="B25" s="147" t="s">
        <v>304</v>
      </c>
      <c r="C25" s="134"/>
      <c r="D25" s="214">
        <f t="shared" si="1"/>
        <v>0</v>
      </c>
      <c r="E25" s="341"/>
    </row>
    <row r="26" spans="1:5" s="34" customFormat="1" ht="12" customHeight="1">
      <c r="A26" s="163" t="s">
        <v>50</v>
      </c>
      <c r="B26" s="147" t="s">
        <v>305</v>
      </c>
      <c r="C26" s="134"/>
      <c r="D26" s="214">
        <f t="shared" si="1"/>
        <v>0</v>
      </c>
      <c r="E26" s="341"/>
    </row>
    <row r="27" spans="1:5" s="34" customFormat="1" ht="12" customHeight="1">
      <c r="A27" s="163" t="s">
        <v>92</v>
      </c>
      <c r="B27" s="147" t="s">
        <v>152</v>
      </c>
      <c r="C27" s="134">
        <v>12715374</v>
      </c>
      <c r="D27" s="214">
        <f t="shared" si="1"/>
        <v>346869341</v>
      </c>
      <c r="E27" s="215">
        <v>359584715</v>
      </c>
    </row>
    <row r="28" spans="1:5" s="34" customFormat="1" ht="12" customHeight="1" thickBot="1">
      <c r="A28" s="164" t="s">
        <v>93</v>
      </c>
      <c r="B28" s="148" t="s">
        <v>153</v>
      </c>
      <c r="C28" s="136"/>
      <c r="D28" s="214">
        <f t="shared" si="1"/>
        <v>0</v>
      </c>
      <c r="E28" s="73"/>
    </row>
    <row r="29" spans="1:5" s="34" customFormat="1" ht="12" customHeight="1" thickBot="1">
      <c r="A29" s="23" t="s">
        <v>94</v>
      </c>
      <c r="B29" s="19" t="s">
        <v>446</v>
      </c>
      <c r="C29" s="139">
        <f>SUM(C30:C36)</f>
        <v>17085479</v>
      </c>
      <c r="D29" s="139">
        <f>SUM(D30:D36)</f>
        <v>-2211171</v>
      </c>
      <c r="E29" s="174">
        <f>SUM(E30:E36)</f>
        <v>14874308</v>
      </c>
    </row>
    <row r="30" spans="1:5" s="34" customFormat="1" ht="12" customHeight="1">
      <c r="A30" s="162" t="s">
        <v>154</v>
      </c>
      <c r="B30" s="350" t="s">
        <v>532</v>
      </c>
      <c r="C30" s="135"/>
      <c r="D30" s="214">
        <f aca="true" t="shared" si="2" ref="D30:D36">(E30-C30)</f>
        <v>0</v>
      </c>
      <c r="E30" s="340"/>
    </row>
    <row r="31" spans="1:5" s="34" customFormat="1" ht="12" customHeight="1">
      <c r="A31" s="163" t="s">
        <v>155</v>
      </c>
      <c r="B31" s="351" t="s">
        <v>522</v>
      </c>
      <c r="C31" s="134">
        <v>851511</v>
      </c>
      <c r="D31" s="214">
        <f t="shared" si="2"/>
        <v>74755</v>
      </c>
      <c r="E31" s="134">
        <v>926266</v>
      </c>
    </row>
    <row r="32" spans="1:5" s="34" customFormat="1" ht="12" customHeight="1">
      <c r="A32" s="163" t="s">
        <v>156</v>
      </c>
      <c r="B32" s="352" t="s">
        <v>447</v>
      </c>
      <c r="C32" s="134">
        <v>13810218</v>
      </c>
      <c r="D32" s="214">
        <f t="shared" si="2"/>
        <v>26173</v>
      </c>
      <c r="E32" s="134">
        <v>13836391</v>
      </c>
    </row>
    <row r="33" spans="1:5" s="34" customFormat="1" ht="12" customHeight="1">
      <c r="A33" s="163" t="s">
        <v>157</v>
      </c>
      <c r="B33" s="352" t="s">
        <v>448</v>
      </c>
      <c r="C33" s="134"/>
      <c r="D33" s="214">
        <f t="shared" si="2"/>
        <v>0</v>
      </c>
      <c r="E33" s="134"/>
    </row>
    <row r="34" spans="1:5" s="34" customFormat="1" ht="12" customHeight="1">
      <c r="A34" s="163" t="s">
        <v>449</v>
      </c>
      <c r="B34" s="352" t="s">
        <v>158</v>
      </c>
      <c r="C34" s="134">
        <v>2304218</v>
      </c>
      <c r="D34" s="214">
        <f t="shared" si="2"/>
        <v>-2304218</v>
      </c>
      <c r="E34" s="134"/>
    </row>
    <row r="35" spans="1:5" s="34" customFormat="1" ht="12" customHeight="1">
      <c r="A35" s="163" t="s">
        <v>450</v>
      </c>
      <c r="B35" s="352" t="s">
        <v>533</v>
      </c>
      <c r="C35" s="134"/>
      <c r="D35" s="214">
        <f t="shared" si="2"/>
        <v>0</v>
      </c>
      <c r="E35" s="134"/>
    </row>
    <row r="36" spans="1:5" s="34" customFormat="1" ht="12" customHeight="1" thickBot="1">
      <c r="A36" s="164" t="s">
        <v>451</v>
      </c>
      <c r="B36" s="351" t="s">
        <v>534</v>
      </c>
      <c r="C36" s="136">
        <v>119532</v>
      </c>
      <c r="D36" s="214">
        <f t="shared" si="2"/>
        <v>-7881</v>
      </c>
      <c r="E36" s="136">
        <v>111651</v>
      </c>
    </row>
    <row r="37" spans="1:5" s="34" customFormat="1" ht="12" customHeight="1" thickBot="1">
      <c r="A37" s="23" t="s">
        <v>11</v>
      </c>
      <c r="B37" s="19" t="s">
        <v>311</v>
      </c>
      <c r="C37" s="133">
        <f>SUM(C38:C48)</f>
        <v>11416912</v>
      </c>
      <c r="D37" s="213">
        <f>SUM(D38:D48)</f>
        <v>-271834</v>
      </c>
      <c r="E37" s="70">
        <f>SUM(E38:E48)</f>
        <v>11145078</v>
      </c>
    </row>
    <row r="38" spans="1:5" s="34" customFormat="1" ht="12" customHeight="1">
      <c r="A38" s="162" t="s">
        <v>51</v>
      </c>
      <c r="B38" s="146" t="s">
        <v>161</v>
      </c>
      <c r="C38" s="135">
        <v>1240000</v>
      </c>
      <c r="D38" s="214">
        <f aca="true" t="shared" si="3" ref="D38:D45">(E38-C38)</f>
        <v>-173912</v>
      </c>
      <c r="E38" s="214">
        <v>1066088</v>
      </c>
    </row>
    <row r="39" spans="1:5" s="34" customFormat="1" ht="12" customHeight="1">
      <c r="A39" s="163" t="s">
        <v>52</v>
      </c>
      <c r="B39" s="147" t="s">
        <v>162</v>
      </c>
      <c r="C39" s="134">
        <v>936787</v>
      </c>
      <c r="D39" s="214">
        <f t="shared" si="3"/>
        <v>-85232</v>
      </c>
      <c r="E39" s="215">
        <v>851555</v>
      </c>
    </row>
    <row r="40" spans="1:5" s="34" customFormat="1" ht="12" customHeight="1">
      <c r="A40" s="163" t="s">
        <v>53</v>
      </c>
      <c r="B40" s="147" t="s">
        <v>163</v>
      </c>
      <c r="C40" s="134"/>
      <c r="D40" s="214">
        <f t="shared" si="3"/>
        <v>0</v>
      </c>
      <c r="E40" s="215"/>
    </row>
    <row r="41" spans="1:5" s="34" customFormat="1" ht="12" customHeight="1">
      <c r="A41" s="163" t="s">
        <v>96</v>
      </c>
      <c r="B41" s="147" t="s">
        <v>164</v>
      </c>
      <c r="C41" s="134">
        <v>1603178</v>
      </c>
      <c r="D41" s="214">
        <f t="shared" si="3"/>
        <v>-729800</v>
      </c>
      <c r="E41" s="215">
        <v>873378</v>
      </c>
    </row>
    <row r="42" spans="1:5" s="34" customFormat="1" ht="12" customHeight="1">
      <c r="A42" s="163" t="s">
        <v>97</v>
      </c>
      <c r="B42" s="147" t="s">
        <v>165</v>
      </c>
      <c r="C42" s="134">
        <v>4853017</v>
      </c>
      <c r="D42" s="214">
        <f t="shared" si="3"/>
        <v>382190</v>
      </c>
      <c r="E42" s="215">
        <v>5235207</v>
      </c>
    </row>
    <row r="43" spans="1:5" s="34" customFormat="1" ht="12" customHeight="1">
      <c r="A43" s="163" t="s">
        <v>98</v>
      </c>
      <c r="B43" s="147" t="s">
        <v>166</v>
      </c>
      <c r="C43" s="134">
        <v>1855871</v>
      </c>
      <c r="D43" s="214">
        <f t="shared" si="3"/>
        <v>-34949</v>
      </c>
      <c r="E43" s="215">
        <v>1820922</v>
      </c>
    </row>
    <row r="44" spans="1:5" s="34" customFormat="1" ht="12" customHeight="1">
      <c r="A44" s="163" t="s">
        <v>99</v>
      </c>
      <c r="B44" s="147" t="s">
        <v>167</v>
      </c>
      <c r="C44" s="134"/>
      <c r="D44" s="214">
        <f t="shared" si="3"/>
        <v>807000</v>
      </c>
      <c r="E44" s="215">
        <v>807000</v>
      </c>
    </row>
    <row r="45" spans="1:5" s="34" customFormat="1" ht="12" customHeight="1">
      <c r="A45" s="163" t="s">
        <v>100</v>
      </c>
      <c r="B45" s="147" t="s">
        <v>452</v>
      </c>
      <c r="C45" s="134">
        <v>38808</v>
      </c>
      <c r="D45" s="214">
        <f t="shared" si="3"/>
        <v>2258</v>
      </c>
      <c r="E45" s="215">
        <v>41066</v>
      </c>
    </row>
    <row r="46" spans="1:5" s="34" customFormat="1" ht="12" customHeight="1">
      <c r="A46" s="163" t="s">
        <v>159</v>
      </c>
      <c r="B46" s="147" t="s">
        <v>169</v>
      </c>
      <c r="C46" s="137"/>
      <c r="D46" s="246"/>
      <c r="E46" s="246"/>
    </row>
    <row r="47" spans="1:5" s="34" customFormat="1" ht="12" customHeight="1">
      <c r="A47" s="164" t="s">
        <v>160</v>
      </c>
      <c r="B47" s="148" t="s">
        <v>313</v>
      </c>
      <c r="C47" s="138"/>
      <c r="D47" s="247"/>
      <c r="E47" s="247"/>
    </row>
    <row r="48" spans="1:5" s="34" customFormat="1" ht="12" customHeight="1" thickBot="1">
      <c r="A48" s="164" t="s">
        <v>312</v>
      </c>
      <c r="B48" s="148" t="s">
        <v>170</v>
      </c>
      <c r="C48" s="138">
        <v>889251</v>
      </c>
      <c r="D48" s="134">
        <f>(E48-C48)</f>
        <v>-439389</v>
      </c>
      <c r="E48" s="247">
        <v>449862</v>
      </c>
    </row>
    <row r="49" spans="1:5" s="34" customFormat="1" ht="12" customHeight="1" thickBot="1">
      <c r="A49" s="23" t="s">
        <v>12</v>
      </c>
      <c r="B49" s="19" t="s">
        <v>171</v>
      </c>
      <c r="C49" s="133">
        <f>SUM(C50:C54)</f>
        <v>0</v>
      </c>
      <c r="D49" s="344">
        <f>SUM(D50:D54)</f>
        <v>236220</v>
      </c>
      <c r="E49" s="70">
        <f>SUM(E50:E54)</f>
        <v>236220</v>
      </c>
    </row>
    <row r="50" spans="1:5" s="34" customFormat="1" ht="12" customHeight="1">
      <c r="A50" s="162" t="s">
        <v>54</v>
      </c>
      <c r="B50" s="146" t="s">
        <v>175</v>
      </c>
      <c r="C50" s="185"/>
      <c r="D50" s="248"/>
      <c r="E50" s="76"/>
    </row>
    <row r="51" spans="1:5" s="34" customFormat="1" ht="12" customHeight="1">
      <c r="A51" s="163" t="s">
        <v>55</v>
      </c>
      <c r="B51" s="147" t="s">
        <v>176</v>
      </c>
      <c r="C51" s="137"/>
      <c r="D51" s="246"/>
      <c r="E51" s="74"/>
    </row>
    <row r="52" spans="1:5" s="34" customFormat="1" ht="12" customHeight="1">
      <c r="A52" s="163" t="s">
        <v>172</v>
      </c>
      <c r="B52" s="147" t="s">
        <v>177</v>
      </c>
      <c r="C52" s="137"/>
      <c r="D52" s="246">
        <v>236220</v>
      </c>
      <c r="E52" s="246">
        <v>236220</v>
      </c>
    </row>
    <row r="53" spans="1:5" s="34" customFormat="1" ht="12" customHeight="1">
      <c r="A53" s="163" t="s">
        <v>173</v>
      </c>
      <c r="B53" s="147" t="s">
        <v>178</v>
      </c>
      <c r="C53" s="137"/>
      <c r="D53" s="246"/>
      <c r="E53" s="74"/>
    </row>
    <row r="54" spans="1:5" s="34" customFormat="1" ht="12" customHeight="1" thickBot="1">
      <c r="A54" s="164" t="s">
        <v>174</v>
      </c>
      <c r="B54" s="148" t="s">
        <v>179</v>
      </c>
      <c r="C54" s="138"/>
      <c r="D54" s="247"/>
      <c r="E54" s="75"/>
    </row>
    <row r="55" spans="1:5" s="34" customFormat="1" ht="12" customHeight="1" thickBot="1">
      <c r="A55" s="23" t="s">
        <v>101</v>
      </c>
      <c r="B55" s="19" t="s">
        <v>180</v>
      </c>
      <c r="C55" s="133">
        <f>SUM(C56:C58)</f>
        <v>0</v>
      </c>
      <c r="D55" s="213">
        <f>SUM(D56:D58)</f>
        <v>0</v>
      </c>
      <c r="E55" s="70">
        <f>SUM(E56:E58)</f>
        <v>0</v>
      </c>
    </row>
    <row r="56" spans="1:5" s="34" customFormat="1" ht="12" customHeight="1">
      <c r="A56" s="162" t="s">
        <v>56</v>
      </c>
      <c r="B56" s="146" t="s">
        <v>181</v>
      </c>
      <c r="C56" s="135"/>
      <c r="D56" s="214"/>
      <c r="E56" s="72"/>
    </row>
    <row r="57" spans="1:5" s="34" customFormat="1" ht="12" customHeight="1">
      <c r="A57" s="163" t="s">
        <v>57</v>
      </c>
      <c r="B57" s="147" t="s">
        <v>306</v>
      </c>
      <c r="C57" s="215"/>
      <c r="D57" s="214">
        <f>(E57-C57)</f>
        <v>0</v>
      </c>
      <c r="E57" s="341"/>
    </row>
    <row r="58" spans="1:5" s="34" customFormat="1" ht="12" customHeight="1">
      <c r="A58" s="163" t="s">
        <v>184</v>
      </c>
      <c r="B58" s="147" t="s">
        <v>182</v>
      </c>
      <c r="C58" s="215"/>
      <c r="D58" s="214">
        <f>(E58-C58)</f>
        <v>0</v>
      </c>
      <c r="E58" s="341"/>
    </row>
    <row r="59" spans="1:5" s="34" customFormat="1" ht="12" customHeight="1" thickBot="1">
      <c r="A59" s="164" t="s">
        <v>185</v>
      </c>
      <c r="B59" s="148" t="s">
        <v>183</v>
      </c>
      <c r="C59" s="136"/>
      <c r="D59" s="216"/>
      <c r="E59" s="73"/>
    </row>
    <row r="60" spans="1:5" s="34" customFormat="1" ht="12" customHeight="1" thickBot="1">
      <c r="A60" s="23" t="s">
        <v>14</v>
      </c>
      <c r="B60" s="77" t="s">
        <v>186</v>
      </c>
      <c r="C60" s="133"/>
      <c r="D60" s="213">
        <f>SUM(D61:D63)</f>
        <v>0</v>
      </c>
      <c r="E60" s="70">
        <f>SUM(E61:E63)</f>
        <v>0</v>
      </c>
    </row>
    <row r="61" spans="1:5" s="34" customFormat="1" ht="12" customHeight="1">
      <c r="A61" s="162" t="s">
        <v>102</v>
      </c>
      <c r="B61" s="146" t="s">
        <v>188</v>
      </c>
      <c r="C61" s="137"/>
      <c r="D61" s="246"/>
      <c r="E61" s="74"/>
    </row>
    <row r="62" spans="1:5" s="34" customFormat="1" ht="12" customHeight="1">
      <c r="A62" s="163" t="s">
        <v>103</v>
      </c>
      <c r="B62" s="147" t="s">
        <v>307</v>
      </c>
      <c r="C62" s="137"/>
      <c r="D62" s="246"/>
      <c r="E62" s="74"/>
    </row>
    <row r="63" spans="1:5" s="34" customFormat="1" ht="12" customHeight="1">
      <c r="A63" s="163" t="s">
        <v>122</v>
      </c>
      <c r="B63" s="147" t="s">
        <v>189</v>
      </c>
      <c r="C63" s="137"/>
      <c r="D63" s="246"/>
      <c r="E63" s="74"/>
    </row>
    <row r="64" spans="1:5" s="34" customFormat="1" ht="12" customHeight="1" thickBot="1">
      <c r="A64" s="164" t="s">
        <v>187</v>
      </c>
      <c r="B64" s="148" t="s">
        <v>190</v>
      </c>
      <c r="C64" s="137"/>
      <c r="D64" s="246"/>
      <c r="E64" s="74"/>
    </row>
    <row r="65" spans="1:5" s="34" customFormat="1" ht="12" customHeight="1" thickBot="1">
      <c r="A65" s="23" t="s">
        <v>15</v>
      </c>
      <c r="B65" s="19" t="s">
        <v>191</v>
      </c>
      <c r="C65" s="139">
        <f>+C8+C15+C22+C29+C37+C49+C55+C60</f>
        <v>137766892</v>
      </c>
      <c r="D65" s="217">
        <f>+D8+D15+D22+D29+D37+D49+D55+D60</f>
        <v>351365459</v>
      </c>
      <c r="E65" s="174">
        <f>+E8+E15+E22+E29+E37+E49+E55+E60</f>
        <v>489132351</v>
      </c>
    </row>
    <row r="66" spans="1:5" s="34" customFormat="1" ht="12" customHeight="1" thickBot="1">
      <c r="A66" s="165" t="s">
        <v>277</v>
      </c>
      <c r="B66" s="77" t="s">
        <v>193</v>
      </c>
      <c r="C66" s="133">
        <f>SUM(C67:C69)</f>
        <v>0</v>
      </c>
      <c r="D66" s="213">
        <f>SUM(D67:D69)</f>
        <v>0</v>
      </c>
      <c r="E66" s="70">
        <f>SUM(E67:E69)</f>
        <v>0</v>
      </c>
    </row>
    <row r="67" spans="1:5" s="34" customFormat="1" ht="12" customHeight="1">
      <c r="A67" s="162" t="s">
        <v>220</v>
      </c>
      <c r="B67" s="146" t="s">
        <v>194</v>
      </c>
      <c r="C67" s="137"/>
      <c r="D67" s="246"/>
      <c r="E67" s="74"/>
    </row>
    <row r="68" spans="1:5" s="34" customFormat="1" ht="12" customHeight="1">
      <c r="A68" s="163" t="s">
        <v>229</v>
      </c>
      <c r="B68" s="147" t="s">
        <v>195</v>
      </c>
      <c r="C68" s="137"/>
      <c r="D68" s="246"/>
      <c r="E68" s="74"/>
    </row>
    <row r="69" spans="1:5" s="34" customFormat="1" ht="12" customHeight="1" thickBot="1">
      <c r="A69" s="172" t="s">
        <v>230</v>
      </c>
      <c r="B69" s="277" t="s">
        <v>338</v>
      </c>
      <c r="C69" s="278"/>
      <c r="D69" s="249"/>
      <c r="E69" s="279"/>
    </row>
    <row r="70" spans="1:5" s="34" customFormat="1" ht="12" customHeight="1" thickBot="1">
      <c r="A70" s="165" t="s">
        <v>196</v>
      </c>
      <c r="B70" s="77" t="s">
        <v>197</v>
      </c>
      <c r="C70" s="133">
        <f>SUM(C71:C74)</f>
        <v>0</v>
      </c>
      <c r="D70" s="133">
        <f>SUM(D71:D74)</f>
        <v>0</v>
      </c>
      <c r="E70" s="70">
        <f>SUM(E71:E74)</f>
        <v>0</v>
      </c>
    </row>
    <row r="71" spans="1:5" s="34" customFormat="1" ht="12" customHeight="1">
      <c r="A71" s="162" t="s">
        <v>79</v>
      </c>
      <c r="B71" s="266" t="s">
        <v>198</v>
      </c>
      <c r="C71" s="137"/>
      <c r="D71" s="137"/>
      <c r="E71" s="74"/>
    </row>
    <row r="72" spans="1:5" s="34" customFormat="1" ht="12" customHeight="1">
      <c r="A72" s="163" t="s">
        <v>80</v>
      </c>
      <c r="B72" s="266" t="s">
        <v>459</v>
      </c>
      <c r="C72" s="137"/>
      <c r="D72" s="137"/>
      <c r="E72" s="74"/>
    </row>
    <row r="73" spans="1:5" s="34" customFormat="1" ht="12" customHeight="1">
      <c r="A73" s="163" t="s">
        <v>221</v>
      </c>
      <c r="B73" s="266" t="s">
        <v>199</v>
      </c>
      <c r="C73" s="137"/>
      <c r="D73" s="137"/>
      <c r="E73" s="74"/>
    </row>
    <row r="74" spans="1:5" s="34" customFormat="1" ht="12" customHeight="1" thickBot="1">
      <c r="A74" s="164" t="s">
        <v>222</v>
      </c>
      <c r="B74" s="267" t="s">
        <v>460</v>
      </c>
      <c r="C74" s="137"/>
      <c r="D74" s="137"/>
      <c r="E74" s="74"/>
    </row>
    <row r="75" spans="1:5" s="34" customFormat="1" ht="12" customHeight="1" thickBot="1">
      <c r="A75" s="165" t="s">
        <v>200</v>
      </c>
      <c r="B75" s="77" t="s">
        <v>201</v>
      </c>
      <c r="C75" s="133">
        <f>SUM(C76:C77)</f>
        <v>105585445</v>
      </c>
      <c r="D75" s="133">
        <f>SUM(D76:D77)</f>
        <v>24000</v>
      </c>
      <c r="E75" s="70">
        <f>SUM(E76:E77)</f>
        <v>105609445</v>
      </c>
    </row>
    <row r="76" spans="1:5" s="34" customFormat="1" ht="12" customHeight="1">
      <c r="A76" s="162" t="s">
        <v>223</v>
      </c>
      <c r="B76" s="146" t="s">
        <v>202</v>
      </c>
      <c r="C76" s="137">
        <v>105585445</v>
      </c>
      <c r="D76" s="214">
        <f>(E76-C76)</f>
        <v>24000</v>
      </c>
      <c r="E76" s="137">
        <v>105609445</v>
      </c>
    </row>
    <row r="77" spans="1:5" s="34" customFormat="1" ht="12" customHeight="1" thickBot="1">
      <c r="A77" s="164" t="s">
        <v>224</v>
      </c>
      <c r="B77" s="148" t="s">
        <v>203</v>
      </c>
      <c r="C77" s="137"/>
      <c r="D77" s="137"/>
      <c r="E77" s="74"/>
    </row>
    <row r="78" spans="1:5" s="33" customFormat="1" ht="12" customHeight="1" thickBot="1">
      <c r="A78" s="165" t="s">
        <v>204</v>
      </c>
      <c r="B78" s="77" t="s">
        <v>205</v>
      </c>
      <c r="C78" s="133">
        <f>SUM(C79:C81)</f>
        <v>0</v>
      </c>
      <c r="D78" s="133">
        <f>SUM(D79:D81)</f>
        <v>1826799</v>
      </c>
      <c r="E78" s="70">
        <f>SUM(E79:E81)</f>
        <v>1826799</v>
      </c>
    </row>
    <row r="79" spans="1:5" s="34" customFormat="1" ht="12" customHeight="1">
      <c r="A79" s="162" t="s">
        <v>225</v>
      </c>
      <c r="B79" s="146" t="s">
        <v>206</v>
      </c>
      <c r="C79" s="137"/>
      <c r="D79" s="214">
        <f>(E79-C79)</f>
        <v>1826799</v>
      </c>
      <c r="E79" s="137">
        <v>1826799</v>
      </c>
    </row>
    <row r="80" spans="1:5" s="34" customFormat="1" ht="12" customHeight="1">
      <c r="A80" s="163" t="s">
        <v>226</v>
      </c>
      <c r="B80" s="147" t="s">
        <v>207</v>
      </c>
      <c r="C80" s="137"/>
      <c r="D80" s="137"/>
      <c r="E80" s="74"/>
    </row>
    <row r="81" spans="1:5" s="34" customFormat="1" ht="12" customHeight="1" thickBot="1">
      <c r="A81" s="164" t="s">
        <v>227</v>
      </c>
      <c r="B81" s="148" t="s">
        <v>461</v>
      </c>
      <c r="C81" s="137"/>
      <c r="D81" s="137"/>
      <c r="E81" s="74"/>
    </row>
    <row r="82" spans="1:5" s="34" customFormat="1" ht="12" customHeight="1" thickBot="1">
      <c r="A82" s="165" t="s">
        <v>208</v>
      </c>
      <c r="B82" s="77" t="s">
        <v>228</v>
      </c>
      <c r="C82" s="133">
        <f>SUM(C83:C86)</f>
        <v>0</v>
      </c>
      <c r="D82" s="133">
        <f>SUM(D83:D86)</f>
        <v>0</v>
      </c>
      <c r="E82" s="70">
        <f>SUM(E83:E86)</f>
        <v>0</v>
      </c>
    </row>
    <row r="83" spans="1:5" s="34" customFormat="1" ht="12" customHeight="1">
      <c r="A83" s="166" t="s">
        <v>209</v>
      </c>
      <c r="B83" s="146" t="s">
        <v>210</v>
      </c>
      <c r="C83" s="137"/>
      <c r="D83" s="137"/>
      <c r="E83" s="74"/>
    </row>
    <row r="84" spans="1:5" s="34" customFormat="1" ht="12" customHeight="1">
      <c r="A84" s="167" t="s">
        <v>211</v>
      </c>
      <c r="B84" s="147" t="s">
        <v>212</v>
      </c>
      <c r="C84" s="137"/>
      <c r="D84" s="137"/>
      <c r="E84" s="74"/>
    </row>
    <row r="85" spans="1:5" s="34" customFormat="1" ht="12" customHeight="1">
      <c r="A85" s="167" t="s">
        <v>213</v>
      </c>
      <c r="B85" s="147" t="s">
        <v>214</v>
      </c>
      <c r="C85" s="137"/>
      <c r="D85" s="137"/>
      <c r="E85" s="74"/>
    </row>
    <row r="86" spans="1:5" s="33" customFormat="1" ht="12" customHeight="1" thickBot="1">
      <c r="A86" s="168" t="s">
        <v>215</v>
      </c>
      <c r="B86" s="148" t="s">
        <v>216</v>
      </c>
      <c r="C86" s="137"/>
      <c r="D86" s="137"/>
      <c r="E86" s="74"/>
    </row>
    <row r="87" spans="1:5" s="33" customFormat="1" ht="12" customHeight="1" thickBot="1">
      <c r="A87" s="165" t="s">
        <v>217</v>
      </c>
      <c r="B87" s="77" t="s">
        <v>352</v>
      </c>
      <c r="C87" s="188"/>
      <c r="D87" s="188"/>
      <c r="E87" s="189"/>
    </row>
    <row r="88" spans="1:5" s="33" customFormat="1" ht="12" customHeight="1" thickBot="1">
      <c r="A88" s="165" t="s">
        <v>373</v>
      </c>
      <c r="B88" s="77" t="s">
        <v>218</v>
      </c>
      <c r="C88" s="188"/>
      <c r="D88" s="188"/>
      <c r="E88" s="189"/>
    </row>
    <row r="89" spans="1:5" s="33" customFormat="1" ht="12" customHeight="1" thickBot="1">
      <c r="A89" s="165" t="s">
        <v>374</v>
      </c>
      <c r="B89" s="152" t="s">
        <v>355</v>
      </c>
      <c r="C89" s="139">
        <f>+C66+C70+C75+C78+C82+C88+C87</f>
        <v>105585445</v>
      </c>
      <c r="D89" s="139">
        <f>+D66+D70+D75+D78+D82+D88+D87</f>
        <v>1850799</v>
      </c>
      <c r="E89" s="174">
        <f>+E66+E70+E75+E78+E82+E88+E87</f>
        <v>107436244</v>
      </c>
    </row>
    <row r="90" spans="1:5" s="33" customFormat="1" ht="12" customHeight="1" thickBot="1">
      <c r="A90" s="169" t="s">
        <v>375</v>
      </c>
      <c r="B90" s="153" t="s">
        <v>376</v>
      </c>
      <c r="C90" s="139">
        <f>+C65+C89</f>
        <v>243352337</v>
      </c>
      <c r="D90" s="139">
        <f>+D65+D89</f>
        <v>353216258</v>
      </c>
      <c r="E90" s="174">
        <f>+E65+E89</f>
        <v>596568595</v>
      </c>
    </row>
    <row r="91" spans="1:3" s="34" customFormat="1" ht="15" customHeight="1" thickBot="1">
      <c r="A91" s="60"/>
      <c r="B91" s="61"/>
      <c r="C91" s="115"/>
    </row>
    <row r="92" spans="1:5" s="28" customFormat="1" ht="16.5" customHeight="1" thickBot="1">
      <c r="A92" s="381" t="s">
        <v>40</v>
      </c>
      <c r="B92" s="382"/>
      <c r="C92" s="382"/>
      <c r="D92" s="382"/>
      <c r="E92" s="383"/>
    </row>
    <row r="93" spans="1:5" s="35" customFormat="1" ht="12" customHeight="1" thickBot="1">
      <c r="A93" s="140" t="s">
        <v>7</v>
      </c>
      <c r="B93" s="22" t="s">
        <v>380</v>
      </c>
      <c r="C93" s="132">
        <f>+C94+C95+C96+C97+C98+C111</f>
        <v>135552795</v>
      </c>
      <c r="D93" s="132">
        <f>+D94+D95+D96+D97+D98+D111</f>
        <v>28866848</v>
      </c>
      <c r="E93" s="197">
        <f>+E94+E95+E96+E97+E98+E111</f>
        <v>164419643</v>
      </c>
    </row>
    <row r="94" spans="1:5" ht="12" customHeight="1" thickBot="1">
      <c r="A94" s="170" t="s">
        <v>58</v>
      </c>
      <c r="B94" s="8" t="s">
        <v>36</v>
      </c>
      <c r="C94" s="203">
        <v>44147197</v>
      </c>
      <c r="D94" s="203">
        <f>(E94-C94)</f>
        <v>2780578</v>
      </c>
      <c r="E94" s="203">
        <v>46927775</v>
      </c>
    </row>
    <row r="95" spans="1:5" ht="12" customHeight="1" thickBot="1">
      <c r="A95" s="163" t="s">
        <v>59</v>
      </c>
      <c r="B95" s="6" t="s">
        <v>104</v>
      </c>
      <c r="C95" s="134">
        <v>6017775</v>
      </c>
      <c r="D95" s="203">
        <f aca="true" t="shared" si="4" ref="D95:D107">(E95-C95)</f>
        <v>-393020</v>
      </c>
      <c r="E95" s="134">
        <v>5624755</v>
      </c>
    </row>
    <row r="96" spans="1:5" ht="12" customHeight="1" thickBot="1">
      <c r="A96" s="163" t="s">
        <v>60</v>
      </c>
      <c r="B96" s="6" t="s">
        <v>77</v>
      </c>
      <c r="C96" s="136">
        <v>61824913</v>
      </c>
      <c r="D96" s="203">
        <f t="shared" si="4"/>
        <v>23595146</v>
      </c>
      <c r="E96" s="134">
        <v>85420059</v>
      </c>
    </row>
    <row r="97" spans="1:5" ht="12" customHeight="1" thickBot="1">
      <c r="A97" s="163" t="s">
        <v>61</v>
      </c>
      <c r="B97" s="9" t="s">
        <v>105</v>
      </c>
      <c r="C97" s="136">
        <v>3060000</v>
      </c>
      <c r="D97" s="203">
        <f t="shared" si="4"/>
        <v>1039442</v>
      </c>
      <c r="E97" s="216">
        <v>4099442</v>
      </c>
    </row>
    <row r="98" spans="1:5" ht="12" customHeight="1" thickBot="1">
      <c r="A98" s="163" t="s">
        <v>69</v>
      </c>
      <c r="B98" s="17" t="s">
        <v>106</v>
      </c>
      <c r="C98" s="136">
        <v>20502910</v>
      </c>
      <c r="D98" s="203">
        <f t="shared" si="4"/>
        <v>1844702</v>
      </c>
      <c r="E98" s="216">
        <v>22347612</v>
      </c>
    </row>
    <row r="99" spans="1:5" ht="12" customHeight="1" thickBot="1">
      <c r="A99" s="163" t="s">
        <v>62</v>
      </c>
      <c r="B99" s="6" t="s">
        <v>377</v>
      </c>
      <c r="C99" s="136"/>
      <c r="D99" s="203">
        <f t="shared" si="4"/>
        <v>0</v>
      </c>
      <c r="E99" s="216"/>
    </row>
    <row r="100" spans="1:5" ht="12" customHeight="1" thickBot="1">
      <c r="A100" s="163" t="s">
        <v>63</v>
      </c>
      <c r="B100" s="43" t="s">
        <v>318</v>
      </c>
      <c r="C100" s="136"/>
      <c r="D100" s="203">
        <f t="shared" si="4"/>
        <v>0</v>
      </c>
      <c r="E100" s="216"/>
    </row>
    <row r="101" spans="1:5" ht="12" customHeight="1" thickBot="1">
      <c r="A101" s="163" t="s">
        <v>70</v>
      </c>
      <c r="B101" s="43" t="s">
        <v>317</v>
      </c>
      <c r="C101" s="136"/>
      <c r="D101" s="203">
        <f t="shared" si="4"/>
        <v>482442</v>
      </c>
      <c r="E101" s="216">
        <v>482442</v>
      </c>
    </row>
    <row r="102" spans="1:5" ht="12" customHeight="1" thickBot="1">
      <c r="A102" s="163" t="s">
        <v>71</v>
      </c>
      <c r="B102" s="43" t="s">
        <v>234</v>
      </c>
      <c r="C102" s="136"/>
      <c r="D102" s="203">
        <f t="shared" si="4"/>
        <v>0</v>
      </c>
      <c r="E102" s="216"/>
    </row>
    <row r="103" spans="1:5" ht="12" customHeight="1" thickBot="1">
      <c r="A103" s="163" t="s">
        <v>72</v>
      </c>
      <c r="B103" s="44" t="s">
        <v>235</v>
      </c>
      <c r="C103" s="136"/>
      <c r="D103" s="203">
        <f t="shared" si="4"/>
        <v>0</v>
      </c>
      <c r="E103" s="216"/>
    </row>
    <row r="104" spans="1:5" ht="12" customHeight="1" thickBot="1">
      <c r="A104" s="163" t="s">
        <v>73</v>
      </c>
      <c r="B104" s="44" t="s">
        <v>236</v>
      </c>
      <c r="C104" s="136"/>
      <c r="D104" s="203">
        <f t="shared" si="4"/>
        <v>0</v>
      </c>
      <c r="E104" s="216"/>
    </row>
    <row r="105" spans="1:5" ht="12" customHeight="1" thickBot="1">
      <c r="A105" s="163" t="s">
        <v>75</v>
      </c>
      <c r="B105" s="43" t="s">
        <v>237</v>
      </c>
      <c r="C105" s="136">
        <v>20299510</v>
      </c>
      <c r="D105" s="203">
        <f t="shared" si="4"/>
        <v>749810</v>
      </c>
      <c r="E105" s="216">
        <v>21049320</v>
      </c>
    </row>
    <row r="106" spans="1:5" ht="12" customHeight="1" thickBot="1">
      <c r="A106" s="163" t="s">
        <v>107</v>
      </c>
      <c r="B106" s="43" t="s">
        <v>238</v>
      </c>
      <c r="C106" s="136"/>
      <c r="D106" s="203">
        <f t="shared" si="4"/>
        <v>0</v>
      </c>
      <c r="E106" s="216"/>
    </row>
    <row r="107" spans="1:5" ht="12" customHeight="1">
      <c r="A107" s="163" t="s">
        <v>232</v>
      </c>
      <c r="B107" s="44" t="s">
        <v>239</v>
      </c>
      <c r="C107" s="134"/>
      <c r="D107" s="203">
        <f t="shared" si="4"/>
        <v>0</v>
      </c>
      <c r="E107" s="216"/>
    </row>
    <row r="108" spans="1:5" ht="12" customHeight="1">
      <c r="A108" s="171" t="s">
        <v>233</v>
      </c>
      <c r="B108" s="45" t="s">
        <v>240</v>
      </c>
      <c r="C108" s="136"/>
      <c r="D108" s="216"/>
      <c r="E108" s="216"/>
    </row>
    <row r="109" spans="1:5" ht="12" customHeight="1" thickBot="1">
      <c r="A109" s="163" t="s">
        <v>315</v>
      </c>
      <c r="B109" s="45" t="s">
        <v>241</v>
      </c>
      <c r="C109" s="136"/>
      <c r="D109" s="216"/>
      <c r="E109" s="216"/>
    </row>
    <row r="110" spans="1:5" ht="12" customHeight="1">
      <c r="A110" s="163" t="s">
        <v>316</v>
      </c>
      <c r="B110" s="44" t="s">
        <v>242</v>
      </c>
      <c r="C110" s="134">
        <v>203400</v>
      </c>
      <c r="D110" s="203">
        <f>(E110-C110)</f>
        <v>612450</v>
      </c>
      <c r="E110" s="215">
        <v>815850</v>
      </c>
    </row>
    <row r="111" spans="1:5" ht="12" customHeight="1">
      <c r="A111" s="163" t="s">
        <v>320</v>
      </c>
      <c r="B111" s="9" t="s">
        <v>37</v>
      </c>
      <c r="C111" s="71"/>
      <c r="D111" s="215"/>
      <c r="E111" s="215"/>
    </row>
    <row r="112" spans="1:5" ht="12" customHeight="1">
      <c r="A112" s="164" t="s">
        <v>321</v>
      </c>
      <c r="B112" s="6" t="s">
        <v>378</v>
      </c>
      <c r="C112" s="73"/>
      <c r="D112" s="216"/>
      <c r="E112" s="346"/>
    </row>
    <row r="113" spans="1:5" ht="12" customHeight="1" thickBot="1">
      <c r="A113" s="172" t="s">
        <v>322</v>
      </c>
      <c r="B113" s="46" t="s">
        <v>379</v>
      </c>
      <c r="C113" s="204"/>
      <c r="D113" s="252"/>
      <c r="E113" s="198"/>
    </row>
    <row r="114" spans="1:5" ht="12" customHeight="1" thickBot="1">
      <c r="A114" s="23" t="s">
        <v>8</v>
      </c>
      <c r="B114" s="21" t="s">
        <v>243</v>
      </c>
      <c r="C114" s="133">
        <f>+C115+C117+C119</f>
        <v>106349620</v>
      </c>
      <c r="D114" s="213">
        <f>+D115+D117+D119</f>
        <v>324349410</v>
      </c>
      <c r="E114" s="70">
        <f>+E115+E117+E119</f>
        <v>430699030</v>
      </c>
    </row>
    <row r="115" spans="1:5" ht="12" customHeight="1" thickBot="1">
      <c r="A115" s="162" t="s">
        <v>64</v>
      </c>
      <c r="B115" s="6" t="s">
        <v>121</v>
      </c>
      <c r="C115" s="135">
        <v>103013620</v>
      </c>
      <c r="D115" s="203">
        <f>(E115-C115)</f>
        <v>-14207718</v>
      </c>
      <c r="E115" s="214">
        <v>88805902</v>
      </c>
    </row>
    <row r="116" spans="1:5" ht="12" customHeight="1" thickBot="1">
      <c r="A116" s="162" t="s">
        <v>65</v>
      </c>
      <c r="B116" s="10" t="s">
        <v>247</v>
      </c>
      <c r="C116" s="135"/>
      <c r="D116" s="203">
        <f>(E116-C116)</f>
        <v>0</v>
      </c>
      <c r="E116" s="214"/>
    </row>
    <row r="117" spans="1:5" ht="12" customHeight="1" thickBot="1">
      <c r="A117" s="162" t="s">
        <v>66</v>
      </c>
      <c r="B117" s="10" t="s">
        <v>108</v>
      </c>
      <c r="C117" s="134">
        <v>3336000</v>
      </c>
      <c r="D117" s="203">
        <f>(E117-C117)</f>
        <v>338557128</v>
      </c>
      <c r="E117" s="215">
        <v>341893128</v>
      </c>
    </row>
    <row r="118" spans="1:5" ht="12" customHeight="1">
      <c r="A118" s="162" t="s">
        <v>67</v>
      </c>
      <c r="B118" s="10" t="s">
        <v>248</v>
      </c>
      <c r="C118" s="134"/>
      <c r="D118" s="203">
        <f>(E118-C118)</f>
        <v>0</v>
      </c>
      <c r="E118" s="71"/>
    </row>
    <row r="119" spans="1:5" ht="12" customHeight="1">
      <c r="A119" s="162" t="s">
        <v>68</v>
      </c>
      <c r="B119" s="79" t="s">
        <v>123</v>
      </c>
      <c r="C119" s="134"/>
      <c r="D119" s="215"/>
      <c r="E119" s="71"/>
    </row>
    <row r="120" spans="1:5" ht="12" customHeight="1">
      <c r="A120" s="162" t="s">
        <v>74</v>
      </c>
      <c r="B120" s="78" t="s">
        <v>308</v>
      </c>
      <c r="C120" s="134"/>
      <c r="D120" s="215"/>
      <c r="E120" s="71"/>
    </row>
    <row r="121" spans="1:5" ht="12" customHeight="1">
      <c r="A121" s="162" t="s">
        <v>76</v>
      </c>
      <c r="B121" s="142" t="s">
        <v>253</v>
      </c>
      <c r="C121" s="134"/>
      <c r="D121" s="215"/>
      <c r="E121" s="71"/>
    </row>
    <row r="122" spans="1:5" ht="12" customHeight="1">
      <c r="A122" s="162" t="s">
        <v>109</v>
      </c>
      <c r="B122" s="44" t="s">
        <v>236</v>
      </c>
      <c r="C122" s="134"/>
      <c r="D122" s="215"/>
      <c r="E122" s="71"/>
    </row>
    <row r="123" spans="1:5" ht="12" customHeight="1">
      <c r="A123" s="162" t="s">
        <v>110</v>
      </c>
      <c r="B123" s="44" t="s">
        <v>252</v>
      </c>
      <c r="C123" s="134"/>
      <c r="D123" s="215"/>
      <c r="E123" s="71"/>
    </row>
    <row r="124" spans="1:5" ht="12" customHeight="1">
      <c r="A124" s="162" t="s">
        <v>111</v>
      </c>
      <c r="B124" s="44" t="s">
        <v>251</v>
      </c>
      <c r="C124" s="134"/>
      <c r="D124" s="215"/>
      <c r="E124" s="71"/>
    </row>
    <row r="125" spans="1:5" ht="12" customHeight="1">
      <c r="A125" s="162" t="s">
        <v>244</v>
      </c>
      <c r="B125" s="44" t="s">
        <v>239</v>
      </c>
      <c r="C125" s="134"/>
      <c r="D125" s="215"/>
      <c r="E125" s="71"/>
    </row>
    <row r="126" spans="1:5" ht="12" customHeight="1">
      <c r="A126" s="162" t="s">
        <v>245</v>
      </c>
      <c r="B126" s="44" t="s">
        <v>250</v>
      </c>
      <c r="C126" s="134"/>
      <c r="D126" s="215"/>
      <c r="E126" s="71"/>
    </row>
    <row r="127" spans="1:5" ht="12" customHeight="1" thickBot="1">
      <c r="A127" s="171" t="s">
        <v>246</v>
      </c>
      <c r="B127" s="44" t="s">
        <v>249</v>
      </c>
      <c r="C127" s="136"/>
      <c r="D127" s="216"/>
      <c r="E127" s="73"/>
    </row>
    <row r="128" spans="1:5" ht="12" customHeight="1" thickBot="1">
      <c r="A128" s="23" t="s">
        <v>9</v>
      </c>
      <c r="B128" s="37" t="s">
        <v>325</v>
      </c>
      <c r="C128" s="133">
        <f>+C93+C114</f>
        <v>241902415</v>
      </c>
      <c r="D128" s="213">
        <f>+D93+D114</f>
        <v>353216258</v>
      </c>
      <c r="E128" s="70">
        <f>+E93+E114</f>
        <v>595118673</v>
      </c>
    </row>
    <row r="129" spans="1:5" ht="12" customHeight="1" thickBot="1">
      <c r="A129" s="23" t="s">
        <v>10</v>
      </c>
      <c r="B129" s="37" t="s">
        <v>326</v>
      </c>
      <c r="C129" s="133">
        <f>+C130+C131+C132</f>
        <v>0</v>
      </c>
      <c r="D129" s="213">
        <f>+D130+D131+D132</f>
        <v>0</v>
      </c>
      <c r="E129" s="70">
        <f>+E130+E131+E132</f>
        <v>0</v>
      </c>
    </row>
    <row r="130" spans="1:5" s="35" customFormat="1" ht="12" customHeight="1">
      <c r="A130" s="162" t="s">
        <v>154</v>
      </c>
      <c r="B130" s="7" t="s">
        <v>383</v>
      </c>
      <c r="C130" s="134"/>
      <c r="D130" s="215"/>
      <c r="E130" s="71"/>
    </row>
    <row r="131" spans="1:5" ht="12" customHeight="1">
      <c r="A131" s="162" t="s">
        <v>155</v>
      </c>
      <c r="B131" s="7" t="s">
        <v>334</v>
      </c>
      <c r="C131" s="134"/>
      <c r="D131" s="215"/>
      <c r="E131" s="71"/>
    </row>
    <row r="132" spans="1:5" ht="12" customHeight="1" thickBot="1">
      <c r="A132" s="171" t="s">
        <v>156</v>
      </c>
      <c r="B132" s="5" t="s">
        <v>382</v>
      </c>
      <c r="C132" s="134"/>
      <c r="D132" s="215"/>
      <c r="E132" s="71"/>
    </row>
    <row r="133" spans="1:5" ht="12" customHeight="1" thickBot="1">
      <c r="A133" s="23" t="s">
        <v>11</v>
      </c>
      <c r="B133" s="37" t="s">
        <v>327</v>
      </c>
      <c r="C133" s="133">
        <f>+C134+C135+C136+C137+C138+C139</f>
        <v>0</v>
      </c>
      <c r="D133" s="213">
        <f>+D134+D135+D136+D137+D138+D139</f>
        <v>0</v>
      </c>
      <c r="E133" s="70">
        <f>+E134+E135+E136+E137+E138+E139</f>
        <v>0</v>
      </c>
    </row>
    <row r="134" spans="1:5" ht="12" customHeight="1">
      <c r="A134" s="162" t="s">
        <v>51</v>
      </c>
      <c r="B134" s="7" t="s">
        <v>336</v>
      </c>
      <c r="C134" s="134"/>
      <c r="D134" s="215"/>
      <c r="E134" s="71"/>
    </row>
    <row r="135" spans="1:5" ht="12" customHeight="1">
      <c r="A135" s="162" t="s">
        <v>52</v>
      </c>
      <c r="B135" s="7" t="s">
        <v>328</v>
      </c>
      <c r="C135" s="134"/>
      <c r="D135" s="215"/>
      <c r="E135" s="71"/>
    </row>
    <row r="136" spans="1:5" ht="12" customHeight="1">
      <c r="A136" s="162" t="s">
        <v>53</v>
      </c>
      <c r="B136" s="7" t="s">
        <v>329</v>
      </c>
      <c r="C136" s="134"/>
      <c r="D136" s="215"/>
      <c r="E136" s="71"/>
    </row>
    <row r="137" spans="1:5" ht="12" customHeight="1">
      <c r="A137" s="162" t="s">
        <v>96</v>
      </c>
      <c r="B137" s="7" t="s">
        <v>381</v>
      </c>
      <c r="C137" s="134"/>
      <c r="D137" s="215"/>
      <c r="E137" s="71"/>
    </row>
    <row r="138" spans="1:5" ht="12" customHeight="1">
      <c r="A138" s="162" t="s">
        <v>97</v>
      </c>
      <c r="B138" s="7" t="s">
        <v>331</v>
      </c>
      <c r="C138" s="134"/>
      <c r="D138" s="215"/>
      <c r="E138" s="71"/>
    </row>
    <row r="139" spans="1:5" s="35" customFormat="1" ht="12" customHeight="1" thickBot="1">
      <c r="A139" s="171" t="s">
        <v>98</v>
      </c>
      <c r="B139" s="5" t="s">
        <v>332</v>
      </c>
      <c r="C139" s="134"/>
      <c r="D139" s="215"/>
      <c r="E139" s="71"/>
    </row>
    <row r="140" spans="1:11" ht="12" customHeight="1" thickBot="1">
      <c r="A140" s="23" t="s">
        <v>12</v>
      </c>
      <c r="B140" s="37" t="s">
        <v>395</v>
      </c>
      <c r="C140" s="139">
        <f>+C141+C142+C144+C145+C143</f>
        <v>1449922</v>
      </c>
      <c r="D140" s="217">
        <f>+D141+D142+D144+D145+D143</f>
        <v>0</v>
      </c>
      <c r="E140" s="174">
        <f>+E141+E142+E144+E145+E143</f>
        <v>1449922</v>
      </c>
      <c r="K140" s="69"/>
    </row>
    <row r="141" spans="1:5" ht="13.5" thickBot="1">
      <c r="A141" s="162" t="s">
        <v>54</v>
      </c>
      <c r="B141" s="7" t="s">
        <v>254</v>
      </c>
      <c r="C141" s="134"/>
      <c r="D141" s="215"/>
      <c r="E141" s="71"/>
    </row>
    <row r="142" spans="1:5" ht="12" customHeight="1" thickBot="1">
      <c r="A142" s="162" t="s">
        <v>55</v>
      </c>
      <c r="B142" s="7" t="s">
        <v>255</v>
      </c>
      <c r="C142" s="134">
        <v>1449922</v>
      </c>
      <c r="D142" s="203">
        <f>(E142-C142)</f>
        <v>0</v>
      </c>
      <c r="E142" s="215">
        <v>1449922</v>
      </c>
    </row>
    <row r="143" spans="1:5" ht="12" customHeight="1">
      <c r="A143" s="162" t="s">
        <v>172</v>
      </c>
      <c r="B143" s="7" t="s">
        <v>394</v>
      </c>
      <c r="C143" s="215"/>
      <c r="D143" s="203">
        <f>(E143-C143)</f>
        <v>0</v>
      </c>
      <c r="E143" s="345"/>
    </row>
    <row r="144" spans="1:5" s="35" customFormat="1" ht="12" customHeight="1">
      <c r="A144" s="162" t="s">
        <v>173</v>
      </c>
      <c r="B144" s="7" t="s">
        <v>341</v>
      </c>
      <c r="C144" s="134"/>
      <c r="D144" s="215"/>
      <c r="E144" s="71"/>
    </row>
    <row r="145" spans="1:5" s="35" customFormat="1" ht="12" customHeight="1" thickBot="1">
      <c r="A145" s="171" t="s">
        <v>174</v>
      </c>
      <c r="B145" s="5" t="s">
        <v>273</v>
      </c>
      <c r="C145" s="134"/>
      <c r="D145" s="215"/>
      <c r="E145" s="71"/>
    </row>
    <row r="146" spans="1:5" s="35" customFormat="1" ht="12" customHeight="1" thickBot="1">
      <c r="A146" s="23" t="s">
        <v>13</v>
      </c>
      <c r="B146" s="37" t="s">
        <v>342</v>
      </c>
      <c r="C146" s="206">
        <f>+C147+C148+C149+C150+C151</f>
        <v>0</v>
      </c>
      <c r="D146" s="218">
        <f>+D147+D148+D149+D150+D151</f>
        <v>0</v>
      </c>
      <c r="E146" s="200">
        <f>+E147+E148+E149+E150+E151</f>
        <v>0</v>
      </c>
    </row>
    <row r="147" spans="1:5" s="35" customFormat="1" ht="12" customHeight="1">
      <c r="A147" s="162" t="s">
        <v>56</v>
      </c>
      <c r="B147" s="7" t="s">
        <v>337</v>
      </c>
      <c r="C147" s="134"/>
      <c r="D147" s="215"/>
      <c r="E147" s="71"/>
    </row>
    <row r="148" spans="1:5" s="35" customFormat="1" ht="12" customHeight="1">
      <c r="A148" s="162" t="s">
        <v>57</v>
      </c>
      <c r="B148" s="7" t="s">
        <v>344</v>
      </c>
      <c r="C148" s="134"/>
      <c r="D148" s="215"/>
      <c r="E148" s="71"/>
    </row>
    <row r="149" spans="1:5" s="35" customFormat="1" ht="12" customHeight="1">
      <c r="A149" s="162" t="s">
        <v>184</v>
      </c>
      <c r="B149" s="7" t="s">
        <v>339</v>
      </c>
      <c r="C149" s="134"/>
      <c r="D149" s="215"/>
      <c r="E149" s="71"/>
    </row>
    <row r="150" spans="1:5" s="35" customFormat="1" ht="12" customHeight="1">
      <c r="A150" s="162" t="s">
        <v>185</v>
      </c>
      <c r="B150" s="7" t="s">
        <v>384</v>
      </c>
      <c r="C150" s="134"/>
      <c r="D150" s="215"/>
      <c r="E150" s="71"/>
    </row>
    <row r="151" spans="1:5" ht="12.75" customHeight="1" thickBot="1">
      <c r="A151" s="171" t="s">
        <v>343</v>
      </c>
      <c r="B151" s="5" t="s">
        <v>346</v>
      </c>
      <c r="C151" s="136"/>
      <c r="D151" s="216"/>
      <c r="E151" s="73"/>
    </row>
    <row r="152" spans="1:5" ht="12.75" customHeight="1" thickBot="1">
      <c r="A152" s="196" t="s">
        <v>14</v>
      </c>
      <c r="B152" s="37" t="s">
        <v>347</v>
      </c>
      <c r="C152" s="206"/>
      <c r="D152" s="218"/>
      <c r="E152" s="200"/>
    </row>
    <row r="153" spans="1:5" ht="12.75" customHeight="1" thickBot="1">
      <c r="A153" s="196" t="s">
        <v>15</v>
      </c>
      <c r="B153" s="37" t="s">
        <v>348</v>
      </c>
      <c r="C153" s="206"/>
      <c r="D153" s="218"/>
      <c r="E153" s="200"/>
    </row>
    <row r="154" spans="1:5" ht="12" customHeight="1" thickBot="1">
      <c r="A154" s="23" t="s">
        <v>16</v>
      </c>
      <c r="B154" s="37" t="s">
        <v>350</v>
      </c>
      <c r="C154" s="208">
        <f>+C129+C133+C140+C146+C152+C153</f>
        <v>1449922</v>
      </c>
      <c r="D154" s="220">
        <f>+D129+D133+D140+D146+D152+D153</f>
        <v>0</v>
      </c>
      <c r="E154" s="202">
        <f>+E129+E133+E140+E146+E152+E153</f>
        <v>1449922</v>
      </c>
    </row>
    <row r="155" spans="1:5" ht="15" customHeight="1" thickBot="1">
      <c r="A155" s="173" t="s">
        <v>17</v>
      </c>
      <c r="B155" s="120" t="s">
        <v>349</v>
      </c>
      <c r="C155" s="208">
        <f>+C128+C154</f>
        <v>243352337</v>
      </c>
      <c r="D155" s="220">
        <f>+D128+D154</f>
        <v>353216258</v>
      </c>
      <c r="E155" s="202">
        <f>+E128+E154</f>
        <v>596568595</v>
      </c>
    </row>
    <row r="156" spans="1:5" ht="13.5" thickBot="1">
      <c r="A156" s="123"/>
      <c r="B156" s="124"/>
      <c r="C156" s="325">
        <f>C90-C155</f>
        <v>0</v>
      </c>
      <c r="D156" s="325">
        <f>D90-D155</f>
        <v>0</v>
      </c>
      <c r="E156" s="125"/>
    </row>
    <row r="157" spans="1:5" ht="15" customHeight="1" thickBot="1">
      <c r="A157" s="67" t="s">
        <v>454</v>
      </c>
      <c r="B157" s="68"/>
      <c r="C157" s="251">
        <v>32</v>
      </c>
      <c r="D157" s="203">
        <f>(E157-C157)</f>
        <v>0</v>
      </c>
      <c r="E157" s="347">
        <v>32</v>
      </c>
    </row>
    <row r="158" spans="1:5" ht="14.25" customHeight="1" thickBot="1">
      <c r="A158" s="67" t="s">
        <v>455</v>
      </c>
      <c r="B158" s="68"/>
      <c r="C158" s="251">
        <v>27</v>
      </c>
      <c r="D158" s="203">
        <f>(E158-C158)</f>
        <v>0</v>
      </c>
      <c r="E158" s="347">
        <v>27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7">
      <selection activeCell="E57" sqref="E57"/>
    </sheetView>
  </sheetViews>
  <sheetFormatPr defaultColWidth="9.375" defaultRowHeight="12.75"/>
  <cols>
    <col min="1" max="1" width="13.00390625" style="65" customWidth="1"/>
    <col min="2" max="2" width="59.00390625" style="66" customWidth="1"/>
    <col min="3" max="5" width="15.75390625" style="66" customWidth="1"/>
    <col min="6" max="16384" width="9.375" style="66" customWidth="1"/>
  </cols>
  <sheetData>
    <row r="1" spans="1:5" s="56" customFormat="1" ht="21" customHeight="1" thickBot="1">
      <c r="A1" s="280"/>
      <c r="B1" s="385" t="str">
        <f>CONCATENATE("6.2. melléklet ",IB_ALAPADATOK!A7," ",IB_ALAPADATOK!B7," ",IB_ALAPADATOK!C7," ",IB_ALAPADATOK!D7)</f>
        <v>6.2. melléklet a 2020.  költségvetési tájékoztatóhoz</v>
      </c>
      <c r="C1" s="386"/>
      <c r="D1" s="386"/>
      <c r="E1" s="386"/>
    </row>
    <row r="2" spans="1:5" s="180" customFormat="1" ht="23.25" thickBot="1">
      <c r="A2" s="281" t="s">
        <v>423</v>
      </c>
      <c r="B2" s="387" t="s">
        <v>529</v>
      </c>
      <c r="C2" s="388"/>
      <c r="D2" s="389"/>
      <c r="E2" s="282" t="s">
        <v>42</v>
      </c>
    </row>
    <row r="3" spans="1:5" s="180" customFormat="1" ht="23.25" thickBot="1">
      <c r="A3" s="281" t="s">
        <v>117</v>
      </c>
      <c r="B3" s="387" t="s">
        <v>281</v>
      </c>
      <c r="C3" s="388"/>
      <c r="D3" s="389"/>
      <c r="E3" s="282" t="s">
        <v>38</v>
      </c>
    </row>
    <row r="4" spans="1:5" s="181" customFormat="1" ht="15.75" customHeight="1" thickBot="1">
      <c r="A4" s="283"/>
      <c r="B4" s="283"/>
      <c r="C4" s="284"/>
      <c r="D4" s="285"/>
      <c r="E4" s="284" t="s">
        <v>523</v>
      </c>
    </row>
    <row r="5" spans="1:5" ht="23.25" thickBot="1">
      <c r="A5" s="286" t="s">
        <v>118</v>
      </c>
      <c r="B5" s="287" t="s">
        <v>453</v>
      </c>
      <c r="C5" s="209" t="s">
        <v>396</v>
      </c>
      <c r="D5" s="209" t="s">
        <v>524</v>
      </c>
      <c r="E5" s="209" t="s">
        <v>396</v>
      </c>
    </row>
    <row r="6" spans="1:5" s="182" customFormat="1" ht="12.75" customHeight="1" thickBot="1">
      <c r="A6" s="310" t="s">
        <v>364</v>
      </c>
      <c r="B6" s="311" t="s">
        <v>365</v>
      </c>
      <c r="C6" s="311" t="s">
        <v>366</v>
      </c>
      <c r="D6" s="312" t="s">
        <v>368</v>
      </c>
      <c r="E6" s="313" t="s">
        <v>367</v>
      </c>
    </row>
    <row r="7" spans="1:5" s="182" customFormat="1" ht="15.75" customHeight="1" thickBot="1">
      <c r="A7" s="381" t="s">
        <v>39</v>
      </c>
      <c r="B7" s="382"/>
      <c r="C7" s="382"/>
      <c r="D7" s="382"/>
      <c r="E7" s="383"/>
    </row>
    <row r="8" spans="1:5" s="119" customFormat="1" ht="12" customHeight="1" thickBot="1">
      <c r="A8" s="49" t="s">
        <v>7</v>
      </c>
      <c r="B8" s="57" t="s">
        <v>385</v>
      </c>
      <c r="C8" s="87">
        <f>SUM(C9:C19)</f>
        <v>0</v>
      </c>
      <c r="D8" s="87">
        <f>SUM(D9:D19)</f>
        <v>70000</v>
      </c>
      <c r="E8" s="114">
        <f>SUM(E9:E19)</f>
        <v>70000</v>
      </c>
    </row>
    <row r="9" spans="1:5" s="119" customFormat="1" ht="12" customHeight="1" thickBot="1">
      <c r="A9" s="175" t="s">
        <v>58</v>
      </c>
      <c r="B9" s="8" t="s">
        <v>161</v>
      </c>
      <c r="C9" s="331"/>
      <c r="D9" s="234">
        <f>(E9-C9)</f>
        <v>0</v>
      </c>
      <c r="E9" s="340"/>
    </row>
    <row r="10" spans="1:5" s="119" customFormat="1" ht="12" customHeight="1" thickBot="1">
      <c r="A10" s="176" t="s">
        <v>59</v>
      </c>
      <c r="B10" s="6" t="s">
        <v>162</v>
      </c>
      <c r="C10" s="332"/>
      <c r="D10" s="234">
        <f aca="true" t="shared" si="0" ref="D10:D19">(E10-C10)</f>
        <v>0</v>
      </c>
      <c r="E10" s="341"/>
    </row>
    <row r="11" spans="1:5" s="119" customFormat="1" ht="12" customHeight="1" thickBot="1">
      <c r="A11" s="176" t="s">
        <v>60</v>
      </c>
      <c r="B11" s="6" t="s">
        <v>163</v>
      </c>
      <c r="C11" s="332"/>
      <c r="D11" s="234">
        <f t="shared" si="0"/>
        <v>0</v>
      </c>
      <c r="E11" s="341"/>
    </row>
    <row r="12" spans="1:5" s="119" customFormat="1" ht="12" customHeight="1" thickBot="1">
      <c r="A12" s="176" t="s">
        <v>61</v>
      </c>
      <c r="B12" s="6" t="s">
        <v>164</v>
      </c>
      <c r="C12" s="332"/>
      <c r="D12" s="234">
        <f t="shared" si="0"/>
        <v>0</v>
      </c>
      <c r="E12" s="341"/>
    </row>
    <row r="13" spans="1:5" s="119" customFormat="1" ht="12" customHeight="1" thickBot="1">
      <c r="A13" s="176" t="s">
        <v>78</v>
      </c>
      <c r="B13" s="6" t="s">
        <v>165</v>
      </c>
      <c r="C13" s="332"/>
      <c r="D13" s="234">
        <f t="shared" si="0"/>
        <v>0</v>
      </c>
      <c r="E13" s="341"/>
    </row>
    <row r="14" spans="1:5" s="119" customFormat="1" ht="12" customHeight="1" thickBot="1">
      <c r="A14" s="176" t="s">
        <v>62</v>
      </c>
      <c r="B14" s="6" t="s">
        <v>282</v>
      </c>
      <c r="C14" s="332"/>
      <c r="D14" s="234">
        <f t="shared" si="0"/>
        <v>0</v>
      </c>
      <c r="E14" s="341"/>
    </row>
    <row r="15" spans="1:5" s="119" customFormat="1" ht="12" customHeight="1" thickBot="1">
      <c r="A15" s="176" t="s">
        <v>63</v>
      </c>
      <c r="B15" s="5" t="s">
        <v>283</v>
      </c>
      <c r="C15" s="332"/>
      <c r="D15" s="234">
        <f t="shared" si="0"/>
        <v>0</v>
      </c>
      <c r="E15" s="341"/>
    </row>
    <row r="16" spans="1:5" s="119" customFormat="1" ht="12" customHeight="1" thickBot="1">
      <c r="A16" s="176" t="s">
        <v>70</v>
      </c>
      <c r="B16" s="6" t="s">
        <v>168</v>
      </c>
      <c r="C16" s="333"/>
      <c r="D16" s="234">
        <f t="shared" si="0"/>
        <v>0</v>
      </c>
      <c r="E16" s="341"/>
    </row>
    <row r="17" spans="1:5" s="183" customFormat="1" ht="12" customHeight="1" thickBot="1">
      <c r="A17" s="176" t="s">
        <v>71</v>
      </c>
      <c r="B17" s="6" t="s">
        <v>169</v>
      </c>
      <c r="C17" s="332"/>
      <c r="D17" s="234">
        <f t="shared" si="0"/>
        <v>0</v>
      </c>
      <c r="E17" s="342"/>
    </row>
    <row r="18" spans="1:5" s="183" customFormat="1" ht="12" customHeight="1" thickBot="1">
      <c r="A18" s="176" t="s">
        <v>72</v>
      </c>
      <c r="B18" s="6" t="s">
        <v>313</v>
      </c>
      <c r="C18" s="334"/>
      <c r="D18" s="234">
        <f t="shared" si="0"/>
        <v>0</v>
      </c>
      <c r="E18" s="343"/>
    </row>
    <row r="19" spans="1:5" s="183" customFormat="1" ht="12" customHeight="1" thickBot="1">
      <c r="A19" s="176" t="s">
        <v>73</v>
      </c>
      <c r="B19" s="5" t="s">
        <v>170</v>
      </c>
      <c r="C19" s="334"/>
      <c r="D19" s="234">
        <f t="shared" si="0"/>
        <v>70000</v>
      </c>
      <c r="E19" s="223">
        <v>70000</v>
      </c>
    </row>
    <row r="20" spans="1:5" s="119" customFormat="1" ht="12" customHeight="1" thickBot="1">
      <c r="A20" s="49" t="s">
        <v>8</v>
      </c>
      <c r="B20" s="57" t="s">
        <v>284</v>
      </c>
      <c r="C20" s="87">
        <f>SUM(C21:C23)</f>
        <v>0</v>
      </c>
      <c r="D20" s="87">
        <f>SUM(D21:D23)</f>
        <v>0</v>
      </c>
      <c r="E20" s="114">
        <f>SUM(E21:E23)</f>
        <v>0</v>
      </c>
    </row>
    <row r="21" spans="1:5" s="183" customFormat="1" ht="12" customHeight="1">
      <c r="A21" s="176" t="s">
        <v>64</v>
      </c>
      <c r="B21" s="7" t="s">
        <v>145</v>
      </c>
      <c r="C21" s="84"/>
      <c r="D21" s="84"/>
      <c r="E21" s="226"/>
    </row>
    <row r="22" spans="1:5" s="183" customFormat="1" ht="12" customHeight="1">
      <c r="A22" s="176" t="s">
        <v>65</v>
      </c>
      <c r="B22" s="6" t="s">
        <v>285</v>
      </c>
      <c r="C22" s="84"/>
      <c r="D22" s="84"/>
      <c r="E22" s="226"/>
    </row>
    <row r="23" spans="1:5" s="183" customFormat="1" ht="12" customHeight="1">
      <c r="A23" s="176" t="s">
        <v>66</v>
      </c>
      <c r="B23" s="6" t="s">
        <v>286</v>
      </c>
      <c r="C23" s="84"/>
      <c r="D23" s="84"/>
      <c r="E23" s="226"/>
    </row>
    <row r="24" spans="1:5" s="183" customFormat="1" ht="12" customHeight="1" thickBot="1">
      <c r="A24" s="176" t="s">
        <v>67</v>
      </c>
      <c r="B24" s="6" t="s">
        <v>386</v>
      </c>
      <c r="C24" s="84"/>
      <c r="D24" s="84"/>
      <c r="E24" s="226"/>
    </row>
    <row r="25" spans="1:5" s="183" customFormat="1" ht="12" customHeight="1" thickBot="1">
      <c r="A25" s="52" t="s">
        <v>9</v>
      </c>
      <c r="B25" s="37" t="s">
        <v>95</v>
      </c>
      <c r="C25" s="255"/>
      <c r="D25" s="255"/>
      <c r="E25" s="113"/>
    </row>
    <row r="26" spans="1:5" s="183" customFormat="1" ht="12" customHeight="1" thickBot="1">
      <c r="A26" s="52" t="s">
        <v>10</v>
      </c>
      <c r="B26" s="37" t="s">
        <v>387</v>
      </c>
      <c r="C26" s="87">
        <f>+C27+C28+C29</f>
        <v>0</v>
      </c>
      <c r="D26" s="87">
        <f>+D27+D28+D29</f>
        <v>0</v>
      </c>
      <c r="E26" s="114">
        <f>+E27+E28+E29</f>
        <v>0</v>
      </c>
    </row>
    <row r="27" spans="1:5" s="183" customFormat="1" ht="12" customHeight="1">
      <c r="A27" s="177" t="s">
        <v>154</v>
      </c>
      <c r="B27" s="178" t="s">
        <v>150</v>
      </c>
      <c r="C27" s="233"/>
      <c r="D27" s="233"/>
      <c r="E27" s="231"/>
    </row>
    <row r="28" spans="1:5" s="183" customFormat="1" ht="12" customHeight="1">
      <c r="A28" s="177" t="s">
        <v>155</v>
      </c>
      <c r="B28" s="178" t="s">
        <v>285</v>
      </c>
      <c r="C28" s="84"/>
      <c r="D28" s="84"/>
      <c r="E28" s="226"/>
    </row>
    <row r="29" spans="1:5" s="183" customFormat="1" ht="12" customHeight="1">
      <c r="A29" s="177" t="s">
        <v>156</v>
      </c>
      <c r="B29" s="179" t="s">
        <v>288</v>
      </c>
      <c r="C29" s="84"/>
      <c r="D29" s="84"/>
      <c r="E29" s="226"/>
    </row>
    <row r="30" spans="1:5" s="183" customFormat="1" ht="12" customHeight="1" thickBot="1">
      <c r="A30" s="176" t="s">
        <v>157</v>
      </c>
      <c r="B30" s="42" t="s">
        <v>388</v>
      </c>
      <c r="C30" s="30"/>
      <c r="D30" s="30"/>
      <c r="E30" s="254"/>
    </row>
    <row r="31" spans="1:5" s="183" customFormat="1" ht="12" customHeight="1" thickBot="1">
      <c r="A31" s="52" t="s">
        <v>11</v>
      </c>
      <c r="B31" s="37" t="s">
        <v>289</v>
      </c>
      <c r="C31" s="87">
        <f>+C32+C33+C34</f>
        <v>0</v>
      </c>
      <c r="D31" s="87">
        <f>+D32+D33+D34</f>
        <v>0</v>
      </c>
      <c r="E31" s="114">
        <f>+E32+E33+E34</f>
        <v>0</v>
      </c>
    </row>
    <row r="32" spans="1:5" s="183" customFormat="1" ht="12" customHeight="1">
      <c r="A32" s="177" t="s">
        <v>51</v>
      </c>
      <c r="B32" s="178" t="s">
        <v>175</v>
      </c>
      <c r="C32" s="233"/>
      <c r="D32" s="233"/>
      <c r="E32" s="231"/>
    </row>
    <row r="33" spans="1:5" s="183" customFormat="1" ht="12" customHeight="1">
      <c r="A33" s="177" t="s">
        <v>52</v>
      </c>
      <c r="B33" s="179" t="s">
        <v>176</v>
      </c>
      <c r="C33" s="88"/>
      <c r="D33" s="88"/>
      <c r="E33" s="228"/>
    </row>
    <row r="34" spans="1:5" s="183" customFormat="1" ht="12" customHeight="1" thickBot="1">
      <c r="A34" s="176" t="s">
        <v>53</v>
      </c>
      <c r="B34" s="42" t="s">
        <v>177</v>
      </c>
      <c r="C34" s="30"/>
      <c r="D34" s="30"/>
      <c r="E34" s="254"/>
    </row>
    <row r="35" spans="1:5" s="119" customFormat="1" ht="12" customHeight="1" thickBot="1">
      <c r="A35" s="52" t="s">
        <v>12</v>
      </c>
      <c r="B35" s="37" t="s">
        <v>259</v>
      </c>
      <c r="C35" s="255">
        <v>17252869</v>
      </c>
      <c r="D35" s="234">
        <f>(E35-C35)</f>
        <v>46488</v>
      </c>
      <c r="E35" s="257">
        <v>17299357</v>
      </c>
    </row>
    <row r="36" spans="1:5" s="119" customFormat="1" ht="12" customHeight="1" thickBot="1">
      <c r="A36" s="52" t="s">
        <v>13</v>
      </c>
      <c r="B36" s="37" t="s">
        <v>290</v>
      </c>
      <c r="C36" s="255"/>
      <c r="D36" s="255"/>
      <c r="E36" s="113"/>
    </row>
    <row r="37" spans="1:5" s="119" customFormat="1" ht="12" customHeight="1" thickBot="1">
      <c r="A37" s="49" t="s">
        <v>14</v>
      </c>
      <c r="B37" s="37" t="s">
        <v>291</v>
      </c>
      <c r="C37" s="87">
        <f>+C8+C20+C25+C26+C31+C35+C36</f>
        <v>17252869</v>
      </c>
      <c r="D37" s="87">
        <f>+D8+D20+D25+D26+D31+D35+D36</f>
        <v>116488</v>
      </c>
      <c r="E37" s="114">
        <f>+E8+E20+E25+E26+E31+E35+E36</f>
        <v>17369357</v>
      </c>
    </row>
    <row r="38" spans="1:5" s="119" customFormat="1" ht="12" customHeight="1" thickBot="1">
      <c r="A38" s="58" t="s">
        <v>15</v>
      </c>
      <c r="B38" s="37" t="s">
        <v>292</v>
      </c>
      <c r="C38" s="87">
        <f>+C39+C40+C41</f>
        <v>0</v>
      </c>
      <c r="D38" s="87">
        <f>+D39+D40+D41</f>
        <v>9371</v>
      </c>
      <c r="E38" s="114">
        <f>+E39+E40+E41</f>
        <v>9371</v>
      </c>
    </row>
    <row r="39" spans="1:5" s="119" customFormat="1" ht="12" customHeight="1">
      <c r="A39" s="177" t="s">
        <v>293</v>
      </c>
      <c r="B39" s="178" t="s">
        <v>127</v>
      </c>
      <c r="C39" s="231"/>
      <c r="D39" s="234">
        <f>(E39-C39)</f>
        <v>9371</v>
      </c>
      <c r="E39" s="39">
        <v>9371</v>
      </c>
    </row>
    <row r="40" spans="1:5" s="119" customFormat="1" ht="12" customHeight="1" thickBot="1">
      <c r="A40" s="177" t="s">
        <v>294</v>
      </c>
      <c r="B40" s="179" t="s">
        <v>2</v>
      </c>
      <c r="C40" s="88"/>
      <c r="D40" s="88"/>
      <c r="E40" s="337"/>
    </row>
    <row r="41" spans="1:5" s="183" customFormat="1" ht="12" customHeight="1" thickBot="1">
      <c r="A41" s="176" t="s">
        <v>295</v>
      </c>
      <c r="B41" s="42" t="s">
        <v>296</v>
      </c>
      <c r="C41" s="30"/>
      <c r="D41" s="234">
        <f>(E41-C41)</f>
        <v>0</v>
      </c>
      <c r="E41" s="338"/>
    </row>
    <row r="42" spans="1:5" s="183" customFormat="1" ht="15" customHeight="1" thickBot="1">
      <c r="A42" s="58" t="s">
        <v>16</v>
      </c>
      <c r="B42" s="59" t="s">
        <v>297</v>
      </c>
      <c r="C42" s="256">
        <f>+C37+C38</f>
        <v>17252869</v>
      </c>
      <c r="D42" s="256">
        <f>+D37+D38</f>
        <v>125859</v>
      </c>
      <c r="E42" s="117">
        <f>+E37+E38</f>
        <v>17378728</v>
      </c>
    </row>
    <row r="43" spans="1:3" s="183" customFormat="1" ht="15" customHeight="1">
      <c r="A43" s="60"/>
      <c r="B43" s="61"/>
      <c r="C43" s="115"/>
    </row>
    <row r="44" spans="1:3" ht="13.5" thickBot="1">
      <c r="A44" s="62"/>
      <c r="B44" s="63"/>
      <c r="C44" s="116"/>
    </row>
    <row r="45" spans="1:5" s="182" customFormat="1" ht="16.5" customHeight="1" thickBot="1">
      <c r="A45" s="381" t="s">
        <v>40</v>
      </c>
      <c r="B45" s="382"/>
      <c r="C45" s="382"/>
      <c r="D45" s="382"/>
      <c r="E45" s="383"/>
    </row>
    <row r="46" spans="1:5" s="184" customFormat="1" ht="12" customHeight="1" thickBot="1">
      <c r="A46" s="52" t="s">
        <v>7</v>
      </c>
      <c r="B46" s="37" t="s">
        <v>298</v>
      </c>
      <c r="C46" s="87">
        <f>SUM(C47:C51)</f>
        <v>100000</v>
      </c>
      <c r="D46" s="87">
        <f>SUM(D47:D51)</f>
        <v>125859</v>
      </c>
      <c r="E46" s="114">
        <f>SUM(E47:E51)</f>
        <v>225859</v>
      </c>
    </row>
    <row r="47" spans="1:5" ht="12" customHeight="1" thickBot="1">
      <c r="A47" s="176" t="s">
        <v>58</v>
      </c>
      <c r="B47" s="7" t="s">
        <v>36</v>
      </c>
      <c r="C47" s="233"/>
      <c r="D47" s="234">
        <f>(E47-C47)</f>
        <v>0</v>
      </c>
      <c r="E47" s="336"/>
    </row>
    <row r="48" spans="1:5" ht="12" customHeight="1" thickBot="1">
      <c r="A48" s="176" t="s">
        <v>59</v>
      </c>
      <c r="B48" s="6" t="s">
        <v>104</v>
      </c>
      <c r="C48" s="29"/>
      <c r="D48" s="234">
        <f>(E48-C48)</f>
        <v>0</v>
      </c>
      <c r="E48" s="339"/>
    </row>
    <row r="49" spans="1:5" ht="12" customHeight="1">
      <c r="A49" s="176" t="s">
        <v>60</v>
      </c>
      <c r="B49" s="6" t="s">
        <v>77</v>
      </c>
      <c r="C49" s="29">
        <v>100000</v>
      </c>
      <c r="D49" s="234">
        <f>(E49-C49)</f>
        <v>125859</v>
      </c>
      <c r="E49" s="40">
        <v>225859</v>
      </c>
    </row>
    <row r="50" spans="1:5" ht="12" customHeight="1">
      <c r="A50" s="176" t="s">
        <v>61</v>
      </c>
      <c r="B50" s="6" t="s">
        <v>105</v>
      </c>
      <c r="C50" s="29"/>
      <c r="D50" s="29"/>
      <c r="E50" s="229"/>
    </row>
    <row r="51" spans="1:5" ht="12" customHeight="1" thickBot="1">
      <c r="A51" s="176" t="s">
        <v>78</v>
      </c>
      <c r="B51" s="6" t="s">
        <v>106</v>
      </c>
      <c r="C51" s="29"/>
      <c r="D51" s="29"/>
      <c r="E51" s="229"/>
    </row>
    <row r="52" spans="1:5" ht="12" customHeight="1" thickBot="1">
      <c r="A52" s="52" t="s">
        <v>8</v>
      </c>
      <c r="B52" s="37" t="s">
        <v>299</v>
      </c>
      <c r="C52" s="87">
        <f>SUM(C53:C55)</f>
        <v>0</v>
      </c>
      <c r="D52" s="87">
        <f>SUM(D53:D55)</f>
        <v>0</v>
      </c>
      <c r="E52" s="114">
        <f>SUM(E53:E55)</f>
        <v>0</v>
      </c>
    </row>
    <row r="53" spans="1:5" s="184" customFormat="1" ht="12" customHeight="1">
      <c r="A53" s="176" t="s">
        <v>64</v>
      </c>
      <c r="B53" s="7" t="s">
        <v>121</v>
      </c>
      <c r="C53" s="233"/>
      <c r="D53" s="234">
        <f>(E53-C53)</f>
        <v>0</v>
      </c>
      <c r="E53" s="336"/>
    </row>
    <row r="54" spans="1:5" ht="12" customHeight="1">
      <c r="A54" s="176" t="s">
        <v>65</v>
      </c>
      <c r="B54" s="6" t="s">
        <v>108</v>
      </c>
      <c r="C54" s="29"/>
      <c r="D54" s="29"/>
      <c r="E54" s="229"/>
    </row>
    <row r="55" spans="1:5" ht="12" customHeight="1">
      <c r="A55" s="176" t="s">
        <v>66</v>
      </c>
      <c r="B55" s="6" t="s">
        <v>41</v>
      </c>
      <c r="C55" s="29"/>
      <c r="D55" s="29"/>
      <c r="E55" s="229"/>
    </row>
    <row r="56" spans="1:5" ht="12" customHeight="1" thickBot="1">
      <c r="A56" s="176" t="s">
        <v>67</v>
      </c>
      <c r="B56" s="6" t="s">
        <v>389</v>
      </c>
      <c r="C56" s="29"/>
      <c r="D56" s="29"/>
      <c r="E56" s="229"/>
    </row>
    <row r="57" spans="1:5" ht="12" customHeight="1" thickBot="1">
      <c r="A57" s="52" t="s">
        <v>9</v>
      </c>
      <c r="B57" s="37" t="s">
        <v>4</v>
      </c>
      <c r="C57" s="255">
        <v>17152869</v>
      </c>
      <c r="D57" s="255"/>
      <c r="E57" s="257">
        <v>17152869</v>
      </c>
    </row>
    <row r="58" spans="1:5" ht="15" customHeight="1" thickBot="1">
      <c r="A58" s="52" t="s">
        <v>10</v>
      </c>
      <c r="B58" s="64" t="s">
        <v>393</v>
      </c>
      <c r="C58" s="256">
        <f>+C46+C52+C57</f>
        <v>17252869</v>
      </c>
      <c r="D58" s="256">
        <f>+D46+D52+D57</f>
        <v>125859</v>
      </c>
      <c r="E58" s="117">
        <f>+E46+E52+E57</f>
        <v>17378728</v>
      </c>
    </row>
    <row r="59" spans="3:5" ht="13.5" thickBot="1">
      <c r="C59" s="325">
        <f>C42-C58</f>
        <v>0</v>
      </c>
      <c r="D59" s="325">
        <f>D42-D58</f>
        <v>0</v>
      </c>
      <c r="E59" s="118"/>
    </row>
    <row r="60" spans="1:5" ht="15" customHeight="1" thickBot="1">
      <c r="A60" s="260" t="s">
        <v>454</v>
      </c>
      <c r="B60" s="261"/>
      <c r="C60" s="251"/>
      <c r="D60" s="251"/>
      <c r="E60" s="250"/>
    </row>
    <row r="61" spans="1:5" ht="14.25" customHeight="1" thickBot="1">
      <c r="A61" s="262" t="s">
        <v>455</v>
      </c>
      <c r="B61" s="263"/>
      <c r="C61" s="251"/>
      <c r="D61" s="251"/>
      <c r="E61" s="250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Badacsonyi Éva</cp:lastModifiedBy>
  <cp:lastPrinted>2019-01-10T12:50:56Z</cp:lastPrinted>
  <dcterms:created xsi:type="dcterms:W3CDTF">1999-10-30T10:30:45Z</dcterms:created>
  <dcterms:modified xsi:type="dcterms:W3CDTF">2021-05-28T07:58:52Z</dcterms:modified>
  <cp:category/>
  <cp:version/>
  <cp:contentType/>
  <cp:contentStatus/>
</cp:coreProperties>
</file>