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73" firstSheet="2" activeTab="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2.1.sz.mell." sheetId="5" r:id="rId5"/>
    <sheet name="KV_2.2.sz.mell." sheetId="6" r:id="rId6"/>
    <sheet name="KV_ELLENŐRZÉS" sheetId="7" r:id="rId7"/>
    <sheet name="KV_3.sz.mell." sheetId="8" r:id="rId8"/>
    <sheet name="KV_4.sz.mell." sheetId="9" r:id="rId9"/>
    <sheet name="KV_5.sz.mell." sheetId="10" r:id="rId10"/>
    <sheet name="KV_6.sz.mell." sheetId="11" r:id="rId11"/>
    <sheet name="KV_7.sz.mell." sheetId="12" r:id="rId12"/>
    <sheet name="KV_8.sz.mell." sheetId="13" r:id="rId13"/>
    <sheet name="KV_9.1.sz.mell" sheetId="14" r:id="rId14"/>
    <sheet name="KV_9.2.sz.mell" sheetId="15" r:id="rId15"/>
    <sheet name="KV_9.3.sz.mell" sheetId="16" r:id="rId16"/>
    <sheet name="KV_9.4.sz.mell" sheetId="17" r:id="rId17"/>
    <sheet name="KV_10.sz.mell" sheetId="18" r:id="rId18"/>
    <sheet name="KV_1.sz.tájékoztató_t." sheetId="19" r:id="rId19"/>
    <sheet name="KV_2.sz.tájékoztató_t." sheetId="20" r:id="rId20"/>
    <sheet name="KV_3.sz.tájékoztató_t." sheetId="21" r:id="rId21"/>
    <sheet name="KV_4.sz.tájékoztató_t." sheetId="22" r:id="rId22"/>
    <sheet name="KV_5.sz.tájékoztató_t" sheetId="23" r:id="rId23"/>
    <sheet name="KV_6.sz.tájékoztató_t." sheetId="24" r:id="rId24"/>
    <sheet name="KV_7.sz.tájékoztató_t." sheetId="25" r:id="rId25"/>
  </sheets>
  <definedNames>
    <definedName name="_xlfn.IFERROR" hidden="1">#NAME?</definedName>
    <definedName name="_xlnm.Print_Titles" localSheetId="13">'KV_9.1.sz.mell'!$1:$6</definedName>
    <definedName name="_xlnm.Print_Titles" localSheetId="14">'KV_9.2.sz.mell'!$1:$6</definedName>
    <definedName name="_xlnm.Print_Titles" localSheetId="15">'KV_9.3.sz.mell'!$1:$6</definedName>
    <definedName name="_xlnm.Print_Titles" localSheetId="16">'KV_9.4.sz.mell'!$1:$6</definedName>
    <definedName name="_xlnm.Print_Area" localSheetId="3">'KV_1.1.sz.mell.'!$A$1:$C$164</definedName>
    <definedName name="_xlnm.Print_Area" localSheetId="18">'KV_1.sz.tájékoztató_t.'!$A$1:$E$157</definedName>
    <definedName name="_xlnm.Print_Area" localSheetId="24">'KV_7.sz.tájékoztató_t.'!$A$2:$E$40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<sst xmlns="http://schemas.openxmlformats.org/spreadsheetml/2006/main" count="2157" uniqueCount="698">
  <si>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</si>
  <si>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</si>
  <si>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</si>
  <si>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</si>
  <si>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</si>
  <si>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</si>
  <si>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</si>
  <si>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</si>
  <si>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</si>
  <si>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</si>
  <si>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</si>
  <si>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</si>
  <si>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</si>
  <si>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</si>
  <si>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</si>
  <si>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</si>
  <si>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</si>
  <si>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</si>
  <si>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</si>
  <si>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</si>
  <si>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</si>
  <si>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</si>
  <si>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</si>
  <si>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</si>
  <si>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</si>
  <si>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</si>
  <si>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</si>
  <si>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</si>
  <si>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</si>
  <si>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</si>
  <si>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</si>
  <si>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</si>
  <si>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</si>
  <si>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</si>
  <si>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</si>
  <si>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</si>
  <si>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</si>
  <si>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</si>
  <si>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</si>
  <si>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</si>
  <si>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</si>
  <si>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</si>
  <si>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</si>
  <si>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</si>
  <si>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</si>
  <si>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</si>
  <si>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</si>
  <si>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</si>
  <si>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</si>
  <si>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</si>
  <si>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</si>
  <si>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</si>
  <si>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</si>
  <si>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</si>
  <si>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</si>
  <si>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</si>
  <si>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</si>
  <si>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</si>
  <si>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</si>
  <si>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</si>
  <si>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</si>
  <si>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</si>
  <si>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</si>
  <si>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</si>
  <si>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</si>
  <si>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</si>
  <si>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</si>
  <si>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</si>
  <si>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</si>
  <si>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</si>
  <si>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</si>
  <si>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</si>
  <si>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</si>
  <si>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</si>
  <si>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</si>
  <si>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</si>
  <si>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</si>
  <si>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</si>
  <si>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</si>
  <si>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</si>
  <si>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</si>
  <si>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</si>
  <si>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</si>
  <si>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</si>
  <si>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</si>
  <si>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</si>
  <si>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</si>
  <si>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</si>
  <si>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</si>
  <si>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</si>
  <si>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</si>
  <si>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</si>
  <si>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</si>
  <si>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</si>
  <si>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</si>
  <si>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</si>
  <si>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</si>
  <si>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</si>
  <si>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</si>
  <si>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</si>
  <si>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</si>
  <si>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</si>
  <si>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</si>
  <si>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</si>
  <si>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</si>
  <si>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</si>
  <si>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</si>
  <si>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</si>
  <si>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</si>
  <si>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</si>
  <si>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</si>
  <si>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</si>
  <si>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</si>
  <si>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</si>
  <si>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</si>
  <si>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</si>
  <si>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</si>
  <si>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</si>
  <si>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</si>
  <si>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</si>
  <si>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</si>
  <si>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</si>
  <si>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</si>
  <si>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</si>
  <si>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</si>
  <si>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</si>
  <si>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</si>
  <si>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</si>
  <si>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</si>
  <si>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</si>
  <si>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</si>
  <si>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</si>
  <si>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</si>
  <si>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</si>
  <si>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</si>
  <si>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</si>
  <si>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</si>
  <si>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</si>
  <si>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</si>
  <si>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</si>
  <si>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</si>
  <si>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</si>
  <si>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</si>
  <si>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</si>
  <si>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</si>
  <si>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</si>
  <si>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</si>
  <si>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</si>
  <si>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</si>
  <si>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</si>
  <si>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</si>
  <si>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</si>
  <si>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</si>
  <si>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</si>
  <si>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</si>
  <si>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</si>
  <si>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</si>
  <si>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</si>
  <si>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</si>
  <si>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</si>
  <si>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</si>
  <si>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</si>
  <si>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</si>
  <si>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</si>
  <si>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</si>
  <si>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</si>
  <si>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</si>
  <si>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</si>
  <si>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</si>
  <si>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</si>
  <si>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</si>
  <si>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</si>
  <si>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</si>
  <si>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</si>
  <si>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</si>
  <si>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</si>
  <si>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</si>
  <si>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</si>
  <si>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</si>
  <si>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</si>
  <si>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</si>
  <si>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</si>
  <si>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</si>
  <si>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</si>
  <si>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</si>
  <si>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</si>
  <si>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</si>
  <si>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</si>
  <si>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</si>
  <si>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</si>
  <si>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</si>
  <si>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</si>
  <si>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</si>
  <si>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</si>
  <si>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</si>
  <si>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</si>
  <si>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</si>
  <si>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</si>
  <si>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</si>
  <si>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</si>
  <si>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</si>
  <si>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</si>
  <si>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</si>
  <si>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</si>
  <si>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</si>
  <si>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</si>
  <si>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</si>
  <si>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</si>
  <si>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</si>
  <si>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</si>
  <si>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</si>
  <si>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</si>
  <si>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</si>
  <si>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</si>
  <si>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</si>
  <si>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</si>
  <si>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</si>
  <si>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</si>
  <si>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</si>
  <si>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</si>
  <si>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</si>
  <si>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</si>
  <si>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</si>
  <si>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</si>
  <si>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</si>
  <si>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</si>
  <si>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</si>
  <si>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</si>
  <si>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</si>
  <si>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</si>
  <si>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</si>
  <si>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</si>
  <si>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</si>
  <si>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</si>
  <si>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</si>
  <si>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</si>
  <si>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</si>
  <si>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</si>
  <si>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</si>
  <si>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</si>
  <si>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</si>
  <si>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</si>
  <si>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</si>
  <si>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</si>
  <si>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</si>
  <si>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</si>
  <si>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</si>
  <si>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</si>
  <si>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</si>
  <si>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</si>
  <si>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</si>
  <si>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</si>
  <si>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</si>
  <si>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</si>
  <si>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</si>
  <si>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</si>
  <si>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</si>
  <si>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</si>
  <si>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</si>
  <si>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</si>
  <si>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</si>
  <si>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</si>
  <si>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</si>
  <si>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</si>
  <si>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</si>
  <si>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</si>
  <si>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</si>
  <si>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</si>
  <si>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</si>
  <si>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</si>
  <si>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</si>
  <si>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</si>
  <si>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</si>
  <si>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</si>
  <si>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</si>
  <si>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</si>
  <si>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</si>
  <si>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</si>
  <si>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</si>
  <si>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</si>
  <si>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</si>
  <si>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</si>
  <si>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</si>
  <si>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</si>
  <si>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</si>
  <si>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</si>
  <si>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</si>
  <si>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</si>
  <si>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</si>
  <si>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</si>
  <si>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</si>
  <si>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</si>
  <si>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</si>
  <si>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</si>
  <si>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</si>
  <si>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</si>
  <si>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</si>
  <si>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</si>
  <si>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</si>
  <si>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</si>
  <si>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</si>
  <si>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</si>
  <si>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</si>
  <si>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</si>
  <si>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</si>
  <si>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</si>
  <si>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</si>
  <si>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</si>
  <si>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</si>
  <si>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</si>
  <si>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</si>
  <si>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</si>
  <si>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</si>
  <si>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</si>
  <si>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</si>
  <si>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</si>
  <si>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</si>
  <si>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</si>
  <si>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</si>
  <si>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</si>
  <si>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</si>
  <si>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</si>
  <si>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</si>
  <si>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</si>
  <si>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</si>
  <si>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</si>
  <si>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</si>
  <si>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</si>
  <si>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</si>
  <si>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</si>
  <si>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</si>
  <si>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</si>
  <si>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</si>
  <si>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</si>
  <si>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</si>
  <si>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</si>
  <si>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</si>
  <si>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</si>
  <si>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</si>
  <si>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</si>
  <si>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</si>
  <si>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</si>
  <si>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</si>
  <si>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</si>
  <si>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</si>
  <si>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</si>
  <si>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</si>
  <si>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</si>
  <si>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</si>
  <si>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</si>
  <si>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</si>
  <si>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</si>
  <si>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</si>
  <si>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</si>
  <si>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</si>
  <si>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</si>
  <si>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</si>
  <si>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</si>
  <si>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</si>
  <si>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</si>
  <si>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</si>
  <si>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</si>
  <si>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</si>
  <si>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</si>
  <si>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</si>
  <si>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</si>
  <si>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</si>
  <si>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</si>
  <si>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</si>
  <si>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</si>
  <si>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</si>
  <si>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</si>
  <si>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</si>
  <si>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</si>
  <si>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</si>
  <si>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</si>
  <si>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</si>
  <si>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</si>
  <si>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</si>
  <si>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</si>
  <si>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</si>
  <si>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</si>
  <si>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</si>
  <si>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</si>
  <si>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</si>
  <si>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</si>
  <si>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</si>
  <si>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</si>
  <si>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</si>
  <si>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</si>
  <si>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</si>
  <si>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</si>
  <si>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</si>
  <si>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</si>
  <si>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</si>
  <si>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</si>
  <si>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</si>
  <si>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</si>
  <si>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</si>
  <si>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</si>
  <si>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</si>
  <si>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</si>
  <si>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</si>
  <si>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</si>
  <si>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</si>
  <si>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</si>
  <si>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</si>
  <si>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</si>
  <si>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</si>
  <si>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</si>
  <si>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</si>
  <si>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</si>
  <si>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</si>
  <si>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</si>
  <si>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</si>
  <si>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</si>
  <si>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</si>
  <si>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</si>
  <si>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</si>
  <si>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</si>
  <si>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</si>
  <si>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</si>
  <si>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</si>
  <si>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</si>
  <si>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</si>
  <si>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</si>
  <si>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</si>
  <si>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</si>
  <si>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</si>
  <si>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</si>
  <si>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</si>
  <si>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</si>
  <si>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</si>
  <si>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</si>
  <si>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</si>
  <si>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</si>
  <si>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</si>
  <si>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</si>
  <si>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</si>
  <si>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</si>
  <si>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</si>
  <si>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</si>
  <si>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</si>
  <si>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</si>
  <si>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</si>
  <si>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</si>
  <si>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</si>
  <si>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</si>
  <si>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</si>
  <si>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</si>
  <si>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</si>
  <si>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</si>
  <si>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</si>
  <si>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</si>
  <si>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</si>
  <si>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</si>
  <si>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</si>
  <si>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</si>
  <si>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</si>
  <si>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</si>
  <si>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</si>
  <si>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</si>
  <si>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</si>
  <si>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</si>
  <si>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</si>
  <si>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</si>
  <si>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</si>
  <si>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</si>
  <si>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</si>
  <si>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</si>
  <si>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</si>
  <si>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</si>
  <si>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</si>
  <si>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</si>
  <si>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</si>
  <si>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</si>
  <si>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</si>
  <si>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</si>
  <si>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</si>
  <si>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</si>
  <si>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</si>
  <si>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</si>
  <si>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</si>
  <si>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</si>
  <si>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</si>
  <si>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</si>
  <si>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</si>
  <si>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</si>
  <si>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</si>
  <si>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</si>
  <si>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</si>
  <si>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</si>
  <si>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</si>
  <si>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</si>
  <si>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</si>
  <si>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</si>
  <si>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</si>
  <si>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</si>
  <si>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</si>
  <si>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</si>
  <si>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</si>
  <si>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</si>
  <si>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</si>
  <si>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</si>
  <si>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</si>
  <si>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</si>
  <si>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</si>
  <si>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</si>
  <si>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</si>
  <si>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</si>
  <si>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</si>
  <si>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</si>
  <si>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</si>
  <si>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</si>
  <si>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</si>
  <si>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</si>
  <si>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</si>
  <si>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</si>
  <si>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</si>
  <si>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</si>
  <si>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</si>
  <si>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</si>
  <si>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</si>
  <si>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</si>
  <si>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</si>
  <si>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</si>
  <si>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</si>
  <si>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</si>
  <si>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</si>
  <si>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</si>
  <si>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</si>
  <si>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</si>
  <si>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</si>
  <si>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</si>
  <si>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</si>
  <si>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</si>
  <si>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</si>
  <si>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</si>
  <si>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</si>
  <si>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</si>
  <si>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</si>
  <si>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</si>
  <si>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</si>
  <si>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</si>
  <si>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</si>
  <si>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</si>
  <si>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</si>
  <si>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</si>
  <si>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</si>
  <si>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</si>
  <si>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</si>
  <si>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</si>
  <si>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</si>
  <si>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</si>
  <si>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</si>
  <si>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</si>
  <si>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</si>
  <si>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</si>
  <si>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</si>
  <si>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</si>
  <si>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</si>
  <si>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</si>
  <si>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</si>
  <si>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</si>
  <si>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</si>
  <si>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</si>
  <si>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</si>
  <si>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</si>
  <si>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</si>
  <si>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</si>
  <si>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</si>
  <si>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</si>
  <si>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</si>
  <si>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</si>
  <si>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</si>
  <si>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</si>
  <si>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</si>
  <si>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</si>
  <si>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</si>
  <si>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</si>
  <si>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</si>
  <si>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</si>
  <si>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</si>
  <si>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</si>
  <si>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</si>
  <si>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</si>
  <si>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</si>
  <si>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</si>
  <si>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</si>
  <si>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</si>
  <si>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</si>
  <si>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</si>
  <si>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</si>
  <si>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</si>
  <si>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</si>
  <si>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</si>
  <si>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</si>
  <si>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</si>
  <si>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</si>
  <si>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</si>
  <si>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</si>
  <si>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</si>
  <si>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</si>
  <si>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</si>
  <si>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</si>
  <si>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</si>
  <si>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</si>
  <si>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</si>
  <si>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</si>
  <si>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</si>
  <si>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</si>
  <si>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</si>
  <si>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</si>
  <si>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</si>
  <si>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</si>
  <si>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</si>
  <si>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</si>
  <si>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</si>
  <si>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</si>
  <si>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</si>
  <si>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</si>
  <si>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</si>
  <si>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</si>
  <si>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</si>
  <si>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</si>
  <si>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</si>
  <si>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</si>
  <si>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</si>
  <si>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</si>
  <si>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</si>
  <si>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</si>
  <si>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</si>
  <si>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</si>
  <si>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</si>
  <si>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</si>
  <si>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</si>
  <si>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</si>
  <si>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</si>
  <si>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</si>
  <si>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</si>
  <si>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</si>
  <si>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</si>
  <si>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</si>
  <si>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</si>
  <si>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</si>
  <si>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</si>
  <si>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</si>
  <si>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</si>
  <si>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</si>
  <si>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</si>
  <si>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</si>
  <si>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</si>
  <si>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</si>
  <si>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</si>
  <si>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</si>
  <si>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</si>
  <si>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</si>
  <si>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Kommunális 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</si>
  <si>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</si>
  <si>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</si>
  <si>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</si>
  <si>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</si>
  <si>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</si>
  <si>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</si>
  <si>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</si>
  <si>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</si>
  <si>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</si>
  <si>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</si>
  <si>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</si>
  <si>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</si>
  <si>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</si>
  <si>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</si>
  <si>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</si>
  <si>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</si>
  <si>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</si>
  <si>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2020. évi XC.
törvény 2.  melléklete száma*</t>
  </si>
  <si>
    <t>* Magyarország 2021. évi központi költségvetéséról szóló törvény</t>
  </si>
  <si>
    <t>NÁBRÁD KÖZSÉG ÖNKORMÁNYZATA</t>
  </si>
  <si>
    <t>Nábrádi Közös Önkormányzati Hivatal</t>
  </si>
  <si>
    <t>Nábrád-Kérsemjén Önkormányzati Intézményfenntartó Társulás</t>
  </si>
  <si>
    <t>Napközi Óvoda-Konyha</t>
  </si>
  <si>
    <t>Ft</t>
  </si>
  <si>
    <t>Egyéb közhatalmi bevétel</t>
  </si>
  <si>
    <t>Egyéb közhatalmi bevételek</t>
  </si>
  <si>
    <t>2021</t>
  </si>
  <si>
    <t>Éves eredeti kiadási előirányzat: 322 301 361 Ft</t>
  </si>
  <si>
    <t>Csapadékvíz rendszer felújítása</t>
  </si>
  <si>
    <t>Kosárlabda pálya beruházás</t>
  </si>
  <si>
    <t>Szolgálati lakás felújítása</t>
  </si>
  <si>
    <t>Külterületi utak felújítása</t>
  </si>
  <si>
    <t>Épület energetikai beruházás</t>
  </si>
  <si>
    <t>Játszótér kialakítása</t>
  </si>
  <si>
    <t>Közösségi tér kialakítása</t>
  </si>
  <si>
    <t>Könyvtár eszköz beszerzés</t>
  </si>
  <si>
    <t>Művház eszköz beszerzés</t>
  </si>
  <si>
    <t>Közmunkaprogram eszköz beszerzés</t>
  </si>
  <si>
    <t>Hivatal épület felújítása</t>
  </si>
  <si>
    <t>Ingatlan beszerzés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</si>
</sst>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9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6" fontId="17" fillId="0" borderId="39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6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7" fillId="0" borderId="35" xfId="61" applyNumberFormat="1" applyFont="1" applyFill="1" applyBorder="1" applyAlignment="1" applyProtection="1">
      <alignment vertical="center"/>
      <protection/>
    </xf>
    <xf numFmtId="166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6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44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6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5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6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7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166" fontId="15" fillId="0" borderId="5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8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59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5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2" xfId="40" applyNumberFormat="1" applyFont="1" applyFill="1" applyBorder="1" applyAlignment="1" applyProtection="1">
      <alignment/>
      <protection locked="0"/>
    </xf>
    <xf numFmtId="168" fontId="17" fillId="0" borderId="55" xfId="40" applyNumberFormat="1" applyFont="1" applyFill="1" applyBorder="1" applyAlignment="1" applyProtection="1">
      <alignment/>
      <protection locked="0"/>
    </xf>
    <xf numFmtId="168" fontId="17" fillId="0" borderId="50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vertical="center" wrapText="1"/>
      <protection/>
    </xf>
    <xf numFmtId="166" fontId="6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 locked="0"/>
    </xf>
    <xf numFmtId="166" fontId="17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9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60" applyFont="1" applyFill="1" applyBorder="1" applyAlignment="1" applyProtection="1">
      <alignment horizontal="center" vertical="center" wrapText="1"/>
      <protection/>
    </xf>
    <xf numFmtId="166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60" applyFont="1" applyFill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6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60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6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45" xfId="0" applyNumberFormat="1" applyFont="1" applyBorder="1" applyAlignment="1" applyProtection="1">
      <alignment horizontal="right" vertical="center" wrapText="1" indent="1"/>
      <protection/>
    </xf>
    <xf numFmtId="166" fontId="21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5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/>
    </xf>
    <xf numFmtId="166" fontId="17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168" fontId="29" fillId="0" borderId="12" xfId="40" applyNumberFormat="1" applyFont="1" applyFill="1" applyBorder="1" applyAlignment="1" applyProtection="1">
      <alignment/>
      <protection locked="0"/>
    </xf>
    <xf numFmtId="168" fontId="29" fillId="0" borderId="35" xfId="40" applyNumberFormat="1" applyFont="1" applyFill="1" applyBorder="1" applyAlignment="1">
      <alignment/>
    </xf>
    <xf numFmtId="168" fontId="29" fillId="0" borderId="11" xfId="40" applyNumberFormat="1" applyFont="1" applyFill="1" applyBorder="1" applyAlignment="1" applyProtection="1">
      <alignment/>
      <protection locked="0"/>
    </xf>
    <xf numFmtId="168" fontId="29" fillId="0" borderId="29" xfId="40" applyNumberFormat="1" applyFont="1" applyFill="1" applyBorder="1" applyAlignment="1">
      <alignment/>
    </xf>
    <xf numFmtId="168" fontId="29" fillId="0" borderId="15" xfId="40" applyNumberFormat="1" applyFont="1" applyFill="1" applyBorder="1" applyAlignment="1" applyProtection="1">
      <alignment/>
      <protection locked="0"/>
    </xf>
    <xf numFmtId="168" fontId="30" fillId="0" borderId="23" xfId="60" applyNumberFormat="1" applyFont="1" applyFill="1" applyBorder="1">
      <alignment/>
      <protection/>
    </xf>
    <xf numFmtId="168" fontId="30" fillId="0" borderId="26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1" xfId="0" applyNumberFormat="1" applyFont="1" applyFill="1" applyBorder="1" applyAlignment="1" applyProtection="1">
      <alignment vertical="center" wrapText="1"/>
      <protection/>
    </xf>
    <xf numFmtId="166" fontId="29" fillId="0" borderId="22" xfId="0" applyNumberFormat="1" applyFont="1" applyFill="1" applyBorder="1" applyAlignment="1" applyProtection="1">
      <alignment vertical="center" wrapText="1"/>
      <protection/>
    </xf>
    <xf numFmtId="166" fontId="29" fillId="0" borderId="23" xfId="0" applyNumberFormat="1" applyFont="1" applyFill="1" applyBorder="1" applyAlignment="1" applyProtection="1">
      <alignment vertical="center" wrapText="1"/>
      <protection/>
    </xf>
    <xf numFmtId="166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2" xfId="0" applyNumberFormat="1" applyFont="1" applyFill="1" applyBorder="1" applyAlignment="1" applyProtection="1">
      <alignment vertical="center" wrapText="1"/>
      <protection locked="0"/>
    </xf>
    <xf numFmtId="166" fontId="29" fillId="0" borderId="17" xfId="0" applyNumberFormat="1" applyFont="1" applyFill="1" applyBorder="1" applyAlignment="1" applyProtection="1">
      <alignment vertical="center" wrapText="1"/>
      <protection locked="0"/>
    </xf>
    <xf numFmtId="166" fontId="29" fillId="0" borderId="11" xfId="0" applyNumberFormat="1" applyFont="1" applyFill="1" applyBorder="1" applyAlignment="1" applyProtection="1">
      <alignment vertical="center" wrapText="1"/>
      <protection locked="0"/>
    </xf>
    <xf numFmtId="166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Fill="1" applyBorder="1" applyAlignment="1" applyProtection="1">
      <alignment vertical="center" wrapText="1"/>
      <protection locked="0"/>
    </xf>
    <xf numFmtId="166" fontId="29" fillId="0" borderId="19" xfId="0" applyNumberFormat="1" applyFont="1" applyFill="1" applyBorder="1" applyAlignment="1" applyProtection="1">
      <alignment vertical="center" wrapText="1"/>
      <protection locked="0"/>
    </xf>
    <xf numFmtId="166" fontId="29" fillId="0" borderId="15" xfId="0" applyNumberFormat="1" applyFont="1" applyFill="1" applyBorder="1" applyAlignment="1" applyProtection="1">
      <alignment vertical="center" wrapText="1"/>
      <protection locked="0"/>
    </xf>
    <xf numFmtId="166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5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59" xfId="0" applyNumberFormat="1" applyFont="1" applyFill="1" applyBorder="1" applyAlignment="1" applyProtection="1">
      <alignment vertical="center" wrapText="1"/>
      <protection locked="0"/>
    </xf>
    <xf numFmtId="166" fontId="29" fillId="0" borderId="16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39" xfId="0" applyNumberFormat="1" applyFont="1" applyFill="1" applyBorder="1" applyAlignment="1" applyProtection="1">
      <alignment vertical="center" wrapText="1"/>
      <protection locked="0"/>
    </xf>
    <xf numFmtId="166" fontId="29" fillId="33" borderId="58" xfId="0" applyNumberFormat="1" applyFont="1" applyFill="1" applyBorder="1" applyAlignment="1" applyProtection="1">
      <alignment horizontal="left" vertical="center" wrapText="1" indent="2"/>
      <protection/>
    </xf>
    <xf numFmtId="166" fontId="31" fillId="0" borderId="10" xfId="61" applyNumberFormat="1" applyFont="1" applyFill="1" applyBorder="1" applyAlignment="1" applyProtection="1">
      <alignment vertical="center"/>
      <protection locked="0"/>
    </xf>
    <xf numFmtId="166" fontId="31" fillId="0" borderId="11" xfId="61" applyNumberFormat="1" applyFont="1" applyFill="1" applyBorder="1" applyAlignment="1" applyProtection="1">
      <alignment vertical="center"/>
      <protection locked="0"/>
    </xf>
    <xf numFmtId="166" fontId="31" fillId="0" borderId="12" xfId="61" applyNumberFormat="1" applyFont="1" applyFill="1" applyBorder="1" applyAlignment="1" applyProtection="1">
      <alignment vertical="center"/>
      <protection locked="0"/>
    </xf>
    <xf numFmtId="166" fontId="32" fillId="0" borderId="23" xfId="61" applyNumberFormat="1" applyFont="1" applyFill="1" applyBorder="1" applyAlignment="1" applyProtection="1">
      <alignment vertical="center"/>
      <protection/>
    </xf>
    <xf numFmtId="166" fontId="32" fillId="0" borderId="23" xfId="61" applyNumberFormat="1" applyFont="1" applyFill="1" applyBorder="1" applyProtection="1">
      <alignment/>
      <protection/>
    </xf>
    <xf numFmtId="3" fontId="29" fillId="0" borderId="46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6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6" fontId="17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6" fillId="0" borderId="44" xfId="0" applyFont="1" applyFill="1" applyBorder="1" applyAlignment="1" applyProtection="1">
      <alignment horizontal="right" vertical="center"/>
      <protection locked="0"/>
    </xf>
    <xf numFmtId="0" fontId="16" fillId="0" borderId="44" xfId="0" applyFont="1" applyFill="1" applyBorder="1" applyAlignment="1" applyProtection="1">
      <alignment horizontal="right"/>
      <protection/>
    </xf>
    <xf numFmtId="0" fontId="16" fillId="0" borderId="44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justify" vertical="top" wrapText="1"/>
    </xf>
    <xf numFmtId="0" fontId="90" fillId="35" borderId="0" xfId="0" applyFont="1" applyFill="1" applyAlignment="1">
      <alignment horizontal="center" vertical="center"/>
    </xf>
    <xf numFmtId="0" fontId="90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 quotePrefix="1">
      <alignment horizontal="right" vertical="center" indent="1"/>
      <protection locked="0"/>
    </xf>
    <xf numFmtId="0" fontId="7" fillId="0" borderId="68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166" fontId="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1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49" fontId="7" fillId="0" borderId="63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9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6" fontId="92" fillId="0" borderId="0" xfId="60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79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93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6" fontId="93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6" fontId="16" fillId="0" borderId="44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6" xfId="60" applyFont="1" applyFill="1" applyBorder="1" applyAlignment="1" applyProtection="1">
      <alignment horizontal="center" vertical="center" wrapText="1"/>
      <protection locked="0"/>
    </xf>
    <xf numFmtId="166" fontId="91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4" xfId="0" applyFont="1" applyFill="1" applyBorder="1" applyAlignment="1" applyProtection="1">
      <alignment horizontal="right" vertical="center"/>
      <protection locked="0"/>
    </xf>
    <xf numFmtId="0" fontId="7" fillId="0" borderId="51" xfId="60" applyFont="1" applyFill="1" applyBorder="1" applyAlignment="1" applyProtection="1">
      <alignment horizontal="center" vertical="center" wrapText="1"/>
      <protection locked="0"/>
    </xf>
    <xf numFmtId="0" fontId="7" fillId="0" borderId="45" xfId="6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5" fillId="0" borderId="74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/>
      <protection/>
    </xf>
    <xf numFmtId="166" fontId="15" fillId="0" borderId="75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 wrapText="1"/>
      <protection/>
    </xf>
    <xf numFmtId="166" fontId="15" fillId="0" borderId="75" xfId="59" applyNumberFormat="1" applyFont="1" applyFill="1" applyBorder="1" applyAlignment="1">
      <alignment horizontal="center" vertical="center" wrapText="1"/>
      <protection/>
    </xf>
    <xf numFmtId="49" fontId="14" fillId="0" borderId="67" xfId="59" applyNumberFormat="1" applyFont="1" applyFill="1" applyBorder="1" applyAlignment="1">
      <alignment horizontal="left" vertical="center"/>
      <protection/>
    </xf>
    <xf numFmtId="49" fontId="38" fillId="0" borderId="76" xfId="59" applyNumberFormat="1" applyFont="1" applyFill="1" applyBorder="1" applyAlignment="1" quotePrefix="1">
      <alignment horizontal="left" vertical="center"/>
      <protection/>
    </xf>
    <xf numFmtId="49" fontId="14" fillId="0" borderId="76" xfId="59" applyNumberFormat="1" applyFont="1" applyFill="1" applyBorder="1" applyAlignment="1">
      <alignment horizontal="left" vertical="center"/>
      <protection/>
    </xf>
    <xf numFmtId="49" fontId="7" fillId="0" borderId="52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31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44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31" xfId="59" applyNumberFormat="1" applyFont="1" applyFill="1" applyBorder="1" applyAlignment="1">
      <alignment horizontal="center" vertical="center" wrapText="1"/>
      <protection/>
    </xf>
    <xf numFmtId="3" fontId="0" fillId="0" borderId="34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33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31" xfId="59" applyNumberFormat="1" applyFont="1" applyFill="1" applyBorder="1" applyAlignment="1">
      <alignment horizontal="right" vertical="center" wrapText="1"/>
      <protection/>
    </xf>
    <xf numFmtId="0" fontId="94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/>
    </xf>
    <xf numFmtId="166" fontId="14" fillId="0" borderId="71" xfId="59" applyNumberFormat="1" applyFont="1" applyFill="1" applyBorder="1" applyAlignment="1" applyProtection="1">
      <alignment horizontal="right" vertical="center" indent="2"/>
      <protection/>
    </xf>
    <xf numFmtId="166" fontId="14" fillId="0" borderId="71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7" xfId="59" applyNumberFormat="1" applyFont="1" applyFill="1" applyBorder="1" applyAlignment="1" applyProtection="1">
      <alignment horizontal="right" vertical="center" wrapText="1" indent="2"/>
      <protection locked="0"/>
    </xf>
    <xf numFmtId="166" fontId="38" fillId="0" borderId="32" xfId="59" applyNumberFormat="1" applyFont="1" applyFill="1" applyBorder="1" applyAlignment="1" applyProtection="1">
      <alignment horizontal="right" vertical="center" indent="2"/>
      <protection/>
    </xf>
    <xf numFmtId="166" fontId="38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32" xfId="59" applyNumberFormat="1" applyFont="1" applyFill="1" applyBorder="1" applyAlignment="1" applyProtection="1">
      <alignment horizontal="right" vertical="center" indent="2"/>
      <protection/>
    </xf>
    <xf numFmtId="166" fontId="14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31" xfId="59" applyNumberFormat="1" applyFont="1" applyFill="1" applyBorder="1" applyAlignment="1" applyProtection="1">
      <alignment horizontal="right" vertical="center" indent="2"/>
      <protection/>
    </xf>
    <xf numFmtId="166" fontId="7" fillId="0" borderId="31" xfId="59" applyNumberFormat="1" applyFont="1" applyFill="1" applyBorder="1" applyAlignment="1">
      <alignment horizontal="right" vertical="center" indent="2"/>
      <protection/>
    </xf>
    <xf numFmtId="166" fontId="7" fillId="0" borderId="31" xfId="59" applyNumberFormat="1" applyFont="1" applyFill="1" applyBorder="1" applyAlignment="1" applyProtection="1">
      <alignment horizontal="right" vertical="center" wrapText="1" indent="2"/>
      <protection/>
    </xf>
    <xf numFmtId="166" fontId="14" fillId="0" borderId="33" xfId="59" applyNumberFormat="1" applyFont="1" applyFill="1" applyBorder="1" applyAlignment="1" applyProtection="1">
      <alignment horizontal="right" vertical="center" indent="2"/>
      <protection/>
    </xf>
    <xf numFmtId="166" fontId="14" fillId="0" borderId="33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8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44" xfId="59" applyNumberFormat="1" applyFont="1" applyFill="1" applyBorder="1" applyAlignment="1" applyProtection="1">
      <alignment horizontal="right" vertical="center"/>
      <protection/>
    </xf>
    <xf numFmtId="0" fontId="17" fillId="0" borderId="36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9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6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6" fillId="36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6" fillId="0" borderId="44" xfId="60" applyNumberFormat="1" applyFont="1" applyFill="1" applyBorder="1" applyAlignment="1" applyProtection="1">
      <alignment horizontal="left" vertical="center"/>
      <protection locked="0"/>
    </xf>
    <xf numFmtId="166" fontId="16" fillId="0" borderId="44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6" fontId="16" fillId="0" borderId="44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7" fillId="0" borderId="64" xfId="0" applyNumberFormat="1" applyFont="1" applyFill="1" applyBorder="1" applyAlignment="1" applyProtection="1">
      <alignment horizontal="left" vertical="top" wrapText="1"/>
      <protection/>
    </xf>
    <xf numFmtId="166" fontId="7" fillId="0" borderId="77" xfId="0" applyNumberFormat="1" applyFont="1" applyFill="1" applyBorder="1" applyAlignment="1" applyProtection="1">
      <alignment horizontal="center" vertical="center" wrapText="1"/>
      <protection/>
    </xf>
    <xf numFmtId="166" fontId="7" fillId="0" borderId="7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6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4" xfId="60" applyFont="1" applyFill="1" applyBorder="1" applyAlignment="1">
      <alignment horizontal="justify" vertical="center" wrapText="1"/>
      <protection/>
    </xf>
    <xf numFmtId="0" fontId="0" fillId="0" borderId="64" xfId="60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66" fontId="3" fillId="0" borderId="80" xfId="59" applyNumberFormat="1" applyFont="1" applyFill="1" applyBorder="1" applyAlignment="1">
      <alignment horizontal="center" vertical="center"/>
      <protection/>
    </xf>
    <xf numFmtId="166" fontId="3" fillId="0" borderId="61" xfId="59" applyNumberFormat="1" applyFont="1" applyFill="1" applyBorder="1" applyAlignment="1">
      <alignment horizontal="center" vertical="center"/>
      <protection/>
    </xf>
    <xf numFmtId="166" fontId="3" fillId="0" borderId="74" xfId="59" applyNumberFormat="1" applyFont="1" applyFill="1" applyBorder="1" applyAlignment="1">
      <alignment horizontal="center" vertical="center"/>
      <protection/>
    </xf>
    <xf numFmtId="166" fontId="3" fillId="0" borderId="80" xfId="59" applyNumberFormat="1" applyFont="1" applyFill="1" applyBorder="1" applyAlignment="1">
      <alignment horizontal="center" vertical="center" wrapText="1"/>
      <protection/>
    </xf>
    <xf numFmtId="166" fontId="3" fillId="0" borderId="64" xfId="59" applyNumberFormat="1" applyFont="1" applyFill="1" applyBorder="1" applyAlignment="1">
      <alignment horizontal="center" vertical="center" wrapText="1"/>
      <protection/>
    </xf>
    <xf numFmtId="0" fontId="0" fillId="0" borderId="69" xfId="59" applyFont="1" applyBorder="1" applyAlignment="1">
      <alignment horizontal="center" vertical="center" wrapText="1"/>
      <protection/>
    </xf>
    <xf numFmtId="166" fontId="3" fillId="0" borderId="71" xfId="59" applyNumberFormat="1" applyFont="1" applyFill="1" applyBorder="1" applyAlignment="1">
      <alignment horizontal="center" vertical="center" wrapText="1"/>
      <protection/>
    </xf>
    <xf numFmtId="166" fontId="3" fillId="0" borderId="59" xfId="59" applyNumberFormat="1" applyFont="1" applyFill="1" applyBorder="1" applyAlignment="1">
      <alignment horizontal="center" vertical="center"/>
      <protection/>
    </xf>
    <xf numFmtId="0" fontId="98" fillId="0" borderId="75" xfId="0" applyFont="1" applyBorder="1" applyAlignment="1">
      <alignment horizontal="center" vertical="center"/>
    </xf>
    <xf numFmtId="166" fontId="3" fillId="0" borderId="52" xfId="59" applyNumberFormat="1" applyFont="1" applyFill="1" applyBorder="1" applyAlignment="1">
      <alignment horizontal="center" vertical="center" wrapText="1"/>
      <protection/>
    </xf>
    <xf numFmtId="0" fontId="0" fillId="0" borderId="53" xfId="59" applyFont="1" applyBorder="1" applyAlignment="1">
      <alignment horizontal="center" vertical="center" wrapText="1"/>
      <protection/>
    </xf>
    <xf numFmtId="0" fontId="0" fillId="0" borderId="45" xfId="59" applyFont="1" applyBorder="1" applyAlignment="1">
      <alignment horizontal="center" vertical="center" wrapText="1"/>
      <protection/>
    </xf>
    <xf numFmtId="0" fontId="98" fillId="0" borderId="75" xfId="0" applyFont="1" applyBorder="1" applyAlignment="1">
      <alignment horizontal="center" vertical="center" wrapText="1"/>
    </xf>
    <xf numFmtId="0" fontId="40" fillId="0" borderId="0" xfId="59" applyFont="1" applyFill="1" applyAlignment="1">
      <alignment horizontal="center" vertical="top" textRotation="180"/>
      <protection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52" xfId="59" applyNumberFormat="1" applyFont="1" applyFill="1" applyBorder="1" applyAlignment="1">
      <alignment horizontal="center" vertical="center" wrapText="1"/>
      <protection/>
    </xf>
    <xf numFmtId="166" fontId="3" fillId="0" borderId="53" xfId="59" applyNumberFormat="1" applyFont="1" applyFill="1" applyBorder="1" applyAlignment="1">
      <alignment horizontal="center" vertical="center" wrapText="1"/>
      <protection/>
    </xf>
    <xf numFmtId="166" fontId="0" fillId="0" borderId="67" xfId="59" applyNumberFormat="1" applyFont="1" applyFill="1" applyBorder="1" applyAlignment="1" applyProtection="1">
      <alignment horizontal="left" vertical="center" wrapText="1"/>
      <protection locked="0"/>
    </xf>
    <xf numFmtId="166" fontId="0" fillId="0" borderId="81" xfId="59" applyNumberFormat="1" applyFill="1" applyBorder="1" applyAlignment="1" applyProtection="1">
      <alignment horizontal="left" vertical="center" wrapText="1"/>
      <protection locked="0"/>
    </xf>
    <xf numFmtId="166" fontId="0" fillId="0" borderId="68" xfId="59" applyNumberFormat="1" applyFill="1" applyBorder="1" applyAlignment="1" applyProtection="1">
      <alignment horizontal="left" vertical="center" wrapText="1"/>
      <protection locked="0"/>
    </xf>
    <xf numFmtId="166" fontId="0" fillId="0" borderId="82" xfId="59" applyNumberFormat="1" applyFill="1" applyBorder="1" applyAlignment="1" applyProtection="1">
      <alignment horizontal="left" vertical="center" wrapText="1"/>
      <protection locked="0"/>
    </xf>
    <xf numFmtId="166" fontId="3" fillId="0" borderId="52" xfId="59" applyNumberFormat="1" applyFont="1" applyFill="1" applyBorder="1" applyAlignment="1">
      <alignment horizontal="left" vertical="center" wrapText="1"/>
      <protection/>
    </xf>
    <xf numFmtId="166" fontId="3" fillId="0" borderId="53" xfId="59" applyNumberFormat="1" applyFont="1" applyFill="1" applyBorder="1" applyAlignment="1">
      <alignment horizontal="left" vertical="center" wrapText="1"/>
      <protection/>
    </xf>
    <xf numFmtId="175" fontId="39" fillId="0" borderId="64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/>
    </xf>
    <xf numFmtId="166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5" xfId="0" applyNumberFormat="1" applyFont="1" applyFill="1" applyBorder="1" applyAlignment="1" applyProtection="1">
      <alignment horizontal="center" vertical="center"/>
      <protection/>
    </xf>
    <xf numFmtId="166" fontId="7" fillId="0" borderId="67" xfId="0" applyNumberFormat="1" applyFont="1" applyFill="1" applyBorder="1" applyAlignment="1" applyProtection="1">
      <alignment horizontal="center" vertical="center"/>
      <protection/>
    </xf>
    <xf numFmtId="166" fontId="7" fillId="0" borderId="81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8" xfId="61" applyFont="1" applyFill="1" applyBorder="1" applyAlignment="1" applyProtection="1">
      <alignment horizontal="left" vertical="center" indent="1"/>
      <protection/>
    </xf>
    <xf numFmtId="0" fontId="16" fillId="0" borderId="53" xfId="61" applyFont="1" applyFill="1" applyBorder="1" applyAlignment="1" applyProtection="1">
      <alignment horizontal="left" vertical="center" indent="1"/>
      <protection/>
    </xf>
    <xf numFmtId="0" fontId="16" fillId="0" borderId="45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4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9991725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2474" y="656499"/>
            <a:ext cx="813502" cy="275054"/>
          </a:xfrm>
          <a:prstGeom prst="leftArrow">
            <a:avLst>
              <a:gd name="adj" fmla="val -33111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16</xdr:row>
      <xdr:rowOff>123825</xdr:rowOff>
    </xdr:from>
    <xdr:to>
      <xdr:col>25</xdr:col>
      <xdr:colOff>161925</xdr:colOff>
      <xdr:row>23</xdr:row>
      <xdr:rowOff>57150</xdr:rowOff>
    </xdr:to>
    <xdr:sp>
      <xdr:nvSpPr>
        <xdr:cNvPr id="5" name="Téglalap 5"/>
        <xdr:cNvSpPr>
          <a:spLocks/>
        </xdr:cNvSpPr>
      </xdr:nvSpPr>
      <xdr:spPr>
        <a:xfrm>
          <a:off x="9934575" y="2990850"/>
          <a:ext cx="6315075" cy="1133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1">
      <selection activeCell="A1" sqref="A1:A16384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87">
        <v>2021</v>
      </c>
    </row>
    <row r="2" spans="1:3" ht="18.75" customHeight="1">
      <c r="A2" s="709" t="s">
        <v>564</v>
      </c>
      <c r="B2" s="709"/>
      <c r="C2" s="709"/>
    </row>
    <row r="3" spans="1:3" ht="13.5">
      <c r="A3" s="564"/>
      <c r="B3" s="565"/>
      <c r="C3" s="564"/>
    </row>
    <row r="4" spans="1:3" ht="13.5">
      <c r="A4" s="566" t="s">
        <v>586</v>
      </c>
      <c r="B4" s="567" t="s">
        <v>585</v>
      </c>
      <c r="C4" s="566" t="s">
        <v>565</v>
      </c>
    </row>
    <row r="5" spans="1:3" ht="12.75">
      <c r="A5" s="568"/>
      <c r="B5" s="568"/>
      <c r="C5" s="568"/>
    </row>
    <row r="6" spans="1:3" ht="17.25">
      <c r="A6" s="710" t="s">
        <v>567</v>
      </c>
      <c r="B6" s="710"/>
      <c r="C6" s="710"/>
    </row>
    <row r="7" spans="1:3" ht="12.75">
      <c r="A7" s="568" t="s">
        <v>587</v>
      </c>
      <c r="B7" s="568" t="s">
        <v>588</v>
      </c>
      <c r="C7" s="627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68" t="s">
        <v>589</v>
      </c>
      <c r="B8" s="568" t="s">
        <v>669</v>
      </c>
      <c r="C8" s="627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68" t="s">
        <v>590</v>
      </c>
      <c r="B9" s="568" t="s">
        <v>591</v>
      </c>
      <c r="C9" s="627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68" t="s">
        <v>592</v>
      </c>
      <c r="B10" s="568" t="s">
        <v>594</v>
      </c>
      <c r="C10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568" t="s">
        <v>593</v>
      </c>
      <c r="B11" s="568" t="s">
        <v>595</v>
      </c>
      <c r="C11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568" t="s">
        <v>596</v>
      </c>
      <c r="B12" s="568" t="s">
        <v>597</v>
      </c>
      <c r="C12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568" t="s">
        <v>598</v>
      </c>
      <c r="B13" s="568" t="s">
        <v>599</v>
      </c>
      <c r="C13" s="627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68" t="s">
        <v>600</v>
      </c>
      <c r="B14" s="568" t="s">
        <v>601</v>
      </c>
      <c r="C14" s="627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68" t="s">
        <v>602</v>
      </c>
      <c r="B15" s="568" t="s">
        <v>603</v>
      </c>
      <c r="C15" s="627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68" t="s">
        <v>604</v>
      </c>
      <c r="B16" s="568" t="s">
        <v>670</v>
      </c>
      <c r="C16" s="627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68" t="s">
        <v>605</v>
      </c>
      <c r="B17" s="568" t="s">
        <v>606</v>
      </c>
      <c r="C17" s="627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68" t="s">
        <v>608</v>
      </c>
      <c r="B18" s="568" t="s">
        <v>607</v>
      </c>
      <c r="C18" s="627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68" t="s">
        <v>609</v>
      </c>
      <c r="B19" s="568" t="s">
        <v>610</v>
      </c>
      <c r="C19" s="627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68" t="s">
        <v>611</v>
      </c>
      <c r="B20" s="568" t="s">
        <v>612</v>
      </c>
      <c r="C20" s="627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68" t="s">
        <v>613</v>
      </c>
      <c r="B21" s="568" t="s">
        <v>614</v>
      </c>
      <c r="C21" s="627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73" t="s">
        <v>615</v>
      </c>
      <c r="B22" s="568" t="s">
        <v>616</v>
      </c>
      <c r="C22" s="627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74" t="s">
        <v>617</v>
      </c>
      <c r="B23" s="568" t="s">
        <v>618</v>
      </c>
      <c r="C23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568" t="s">
        <v>619</v>
      </c>
      <c r="B24" s="568" t="s">
        <v>620</v>
      </c>
      <c r="C24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568" t="s">
        <v>621</v>
      </c>
      <c r="B25" s="568" t="s">
        <v>622</v>
      </c>
      <c r="C25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68" t="s">
        <v>623</v>
      </c>
      <c r="B26" s="568" t="s">
        <v>624</v>
      </c>
      <c r="C26" s="627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68" t="s">
        <v>625</v>
      </c>
      <c r="B27" s="568" t="str">
        <f>CONCATENATE(ALAPADATOK!B13)</f>
        <v>Nábrád-Kérsemjén Önkormányzati Intézményfenntartó Társulás</v>
      </c>
      <c r="C27" s="627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68" t="s">
        <v>626</v>
      </c>
      <c r="B28" s="568" t="str">
        <f>CONCATENATE(ALAPADATOK!B15)</f>
        <v>Napközi Óvoda-Konyha</v>
      </c>
      <c r="C28" s="627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68" t="s">
        <v>633</v>
      </c>
      <c r="B29" s="568" t="str">
        <f>CONCATENATE(ALAPADATOK!B17)</f>
        <v>3 kvi név  </v>
      </c>
      <c r="C29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68" t="s">
        <v>634</v>
      </c>
      <c r="B30" s="568" t="str">
        <f>CONCATENATE(ALAPADATOK!B19)</f>
        <v>4 kvi név</v>
      </c>
      <c r="C30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68" t="s">
        <v>635</v>
      </c>
      <c r="B31" s="568" t="str">
        <f>CONCATENATE(ALAPADATOK!B21)</f>
        <v>5 kvi név</v>
      </c>
      <c r="C31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68" t="s">
        <v>636</v>
      </c>
      <c r="B32" s="568" t="str">
        <f>CONCATENATE(ALAPADATOK!B23)</f>
        <v>6 kvi név</v>
      </c>
      <c r="C32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68" t="s">
        <v>637</v>
      </c>
      <c r="B33" s="568" t="str">
        <f>CONCATENATE(ALAPADATOK!B25)</f>
        <v>7 kvi név</v>
      </c>
      <c r="C33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68" t="s">
        <v>638</v>
      </c>
      <c r="B34" s="568" t="str">
        <f>CONCATENATE(ALAPADATOK!B27)</f>
        <v>8 kvi név</v>
      </c>
      <c r="C34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68" t="s">
        <v>639</v>
      </c>
      <c r="B35" s="568" t="str">
        <f>CONCATENATE(ALAPADATOK!B29)</f>
        <v>9 kvi név</v>
      </c>
      <c r="C35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68" t="s">
        <v>640</v>
      </c>
      <c r="B36" s="568" t="str">
        <f>CONCATENATE(ALAPADATOK!B31)</f>
        <v>10 kvi név</v>
      </c>
      <c r="C36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68" t="s">
        <v>641</v>
      </c>
      <c r="B37" s="568" t="s">
        <v>649</v>
      </c>
      <c r="C37" s="627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68" t="s">
        <v>642</v>
      </c>
      <c r="B38" s="568" t="str">
        <f>'KV_1.sz.tájékoztató_t.'!A3</f>
        <v>Tájékoztató a 2019. évi tény, 2020. évi várható és 2021. évi terv adatokról</v>
      </c>
      <c r="C38" s="627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12.75">
      <c r="A39" s="568" t="s">
        <v>643</v>
      </c>
      <c r="B39" s="628" t="s">
        <v>4</v>
      </c>
      <c r="C39" s="627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68" t="s">
        <v>644</v>
      </c>
      <c r="B40" s="568" t="s">
        <v>650</v>
      </c>
      <c r="C40" s="627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68" t="s">
        <v>645</v>
      </c>
      <c r="B41" s="568" t="str">
        <f>'KV_4.sz.tájékoztató_t.'!A2</f>
        <v>Előirányzat-felhasználási terv
2021. évre</v>
      </c>
      <c r="C41" s="627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68" t="s">
        <v>646</v>
      </c>
      <c r="B42" s="568" t="str">
        <f>'KV_5.sz.tájékoztató_t'!B1</f>
        <v>A 2021. évi általános működés és ágazati feladatok támogatásának alakulása jogcímenként</v>
      </c>
      <c r="C42" s="627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68" t="s">
        <v>647</v>
      </c>
      <c r="B43" s="568" t="str">
        <f>'KV_6.sz.tájékoztató_t.'!A2</f>
        <v>K I M U T A T Á S
a 2021. évben céljelleggel juttatott támogatásokról</v>
      </c>
      <c r="C43" s="627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68" t="s">
        <v>648</v>
      </c>
      <c r="B44" s="568" t="str">
        <f>LOWER('KV_7.sz.tájékoztató_t.'!A3)</f>
        <v>2021. évi költségvetési évet követő 3 év tervezett</v>
      </c>
      <c r="C44" s="627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68"/>
      <c r="B45" s="568"/>
      <c r="C45" s="627"/>
    </row>
    <row r="46" spans="1:3" ht="17.25">
      <c r="A46" s="710"/>
      <c r="B46" s="710"/>
      <c r="C46" s="710"/>
    </row>
    <row r="47" spans="1:3" ht="12.75">
      <c r="A47" s="568"/>
      <c r="B47" s="568"/>
      <c r="C47" s="568"/>
    </row>
    <row r="48" spans="1:3" ht="12.75">
      <c r="A48" s="568"/>
      <c r="B48" s="568"/>
      <c r="C48" s="568"/>
    </row>
    <row r="49" spans="1:3" ht="12.75">
      <c r="A49" s="568"/>
      <c r="B49" s="568"/>
      <c r="C49" s="568"/>
    </row>
    <row r="50" spans="1:3" ht="12.75">
      <c r="A50" s="568"/>
      <c r="B50" s="568"/>
      <c r="C50" s="568"/>
    </row>
    <row r="51" spans="1:3" ht="12.75">
      <c r="A51" s="568"/>
      <c r="B51" s="568"/>
      <c r="C51" s="568"/>
    </row>
    <row r="52" spans="1:3" ht="12.75">
      <c r="A52" s="568"/>
      <c r="B52" s="568"/>
      <c r="C52" s="568"/>
    </row>
    <row r="53" spans="1:3" ht="12.75">
      <c r="A53" s="568"/>
      <c r="B53" s="568"/>
      <c r="C53" s="568"/>
    </row>
    <row r="54" spans="1:3" ht="12.75">
      <c r="A54" s="568"/>
      <c r="B54" s="568"/>
      <c r="C54" s="568"/>
    </row>
    <row r="55" spans="1:3" ht="12.75">
      <c r="A55" s="568"/>
      <c r="B55" s="568"/>
      <c r="C55" s="568"/>
    </row>
    <row r="56" spans="1:3" ht="12.75">
      <c r="A56" s="568"/>
      <c r="B56" s="568"/>
      <c r="C56" s="568"/>
    </row>
    <row r="57" spans="1:3" ht="12.75">
      <c r="A57" s="568"/>
      <c r="B57" s="568"/>
      <c r="C57" s="568"/>
    </row>
    <row r="58" spans="1:3" ht="12.75">
      <c r="A58" s="568"/>
      <c r="B58" s="568"/>
      <c r="C58" s="568"/>
    </row>
    <row r="59" spans="1:3" ht="12.75">
      <c r="A59" s="568"/>
      <c r="B59" s="568"/>
      <c r="C59" s="568"/>
    </row>
    <row r="60" spans="1:3" ht="12.75">
      <c r="A60" s="568"/>
      <c r="B60" s="568"/>
      <c r="C60" s="568"/>
    </row>
    <row r="61" spans="1:3" ht="33.75" customHeight="1">
      <c r="A61" s="711"/>
      <c r="B61" s="712"/>
      <c r="C61" s="712"/>
    </row>
    <row r="62" spans="1:3" ht="12.75">
      <c r="A62" s="568"/>
      <c r="B62" s="568"/>
      <c r="C62" s="568"/>
    </row>
    <row r="63" spans="1:3" ht="12.75">
      <c r="A63" s="568"/>
      <c r="B63" s="568"/>
      <c r="C63" s="568"/>
    </row>
    <row r="64" spans="1:3" ht="12.75">
      <c r="A64" s="568"/>
      <c r="B64" s="568"/>
      <c r="C64" s="568"/>
    </row>
    <row r="65" spans="1:3" ht="12.75">
      <c r="A65" s="568"/>
      <c r="B65" s="568"/>
      <c r="C65" s="568"/>
    </row>
    <row r="66" spans="1:3" ht="12.75">
      <c r="A66" s="568"/>
      <c r="B66" s="568"/>
      <c r="C66" s="568"/>
    </row>
    <row r="67" spans="1:3" ht="12.75">
      <c r="A67" s="568"/>
      <c r="B67" s="568"/>
      <c r="C67" s="568"/>
    </row>
    <row r="68" spans="1:3" ht="12.75">
      <c r="A68" s="568"/>
      <c r="B68" s="568"/>
      <c r="C68" s="568"/>
    </row>
    <row r="69" spans="1:3" ht="12.75">
      <c r="A69" s="568"/>
      <c r="B69" s="568"/>
      <c r="C69" s="568"/>
    </row>
    <row r="70" spans="1:3" ht="12.75">
      <c r="A70" s="568"/>
      <c r="B70" s="568"/>
      <c r="C70" s="568"/>
    </row>
    <row r="71" spans="1:3" ht="12.75">
      <c r="A71" s="568"/>
      <c r="B71" s="568"/>
      <c r="C71" s="568"/>
    </row>
    <row r="72" spans="1:3" ht="12.75">
      <c r="A72" s="568"/>
      <c r="B72" s="568"/>
      <c r="C72" s="568"/>
    </row>
    <row r="73" spans="1:3" ht="12.75">
      <c r="A73" s="568"/>
      <c r="B73" s="568"/>
      <c r="C73" s="568"/>
    </row>
    <row r="74" spans="1:3" ht="12.75">
      <c r="A74" s="568"/>
      <c r="B74" s="568"/>
      <c r="C74" s="568"/>
    </row>
    <row r="75" spans="1:3" ht="12.75">
      <c r="A75" s="568"/>
      <c r="B75" s="568"/>
      <c r="C75" s="568"/>
    </row>
    <row r="76" spans="1:3" ht="12.75">
      <c r="A76" s="568"/>
      <c r="B76" s="568"/>
      <c r="C76" s="568"/>
    </row>
    <row r="77" spans="1:3" ht="12.75">
      <c r="A77" s="568"/>
      <c r="B77" s="568"/>
      <c r="C77" s="568"/>
    </row>
    <row r="78" spans="1:3" ht="12.75">
      <c r="A78" s="568"/>
      <c r="B78" s="568"/>
      <c r="C78" s="568"/>
    </row>
    <row r="79" spans="1:3" ht="12.75">
      <c r="A79" s="568"/>
      <c r="B79" s="568"/>
      <c r="C79" s="568"/>
    </row>
    <row r="81" spans="1:3" ht="17.25">
      <c r="A81" s="710"/>
      <c r="B81" s="710"/>
      <c r="C81" s="710"/>
    </row>
    <row r="103" spans="1:3" ht="17.25">
      <c r="A103" s="710"/>
      <c r="B103" s="710"/>
      <c r="C103" s="710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E13" sqref="E13"/>
    </sheetView>
  </sheetViews>
  <sheetFormatPr defaultColWidth="9.375" defaultRowHeight="12.75"/>
  <cols>
    <col min="1" max="1" width="5.625" style="146" customWidth="1"/>
    <col min="2" max="2" width="66.75390625" style="146" customWidth="1"/>
    <col min="3" max="3" width="27.00390625" style="146" customWidth="1"/>
    <col min="4" max="16384" width="9.375" style="146" customWidth="1"/>
  </cols>
  <sheetData>
    <row r="1" spans="1:3" ht="13.5">
      <c r="A1" s="639"/>
      <c r="B1" s="639"/>
      <c r="C1" s="639"/>
    </row>
    <row r="2" spans="1:3" ht="13.5">
      <c r="A2" s="639"/>
      <c r="B2" s="719" t="str">
        <f>CONCATENATE("5. melléklet ",ALAPADATOK!A7," ",ALAPADATOK!B7," ",ALAPADATOK!C7," ",ALAPADATOK!D7," ",ALAPADATOK!E7," ",ALAPADATOK!F7," ",ALAPADATOK!G7," ",ALAPADATOK!H7)</f>
        <v>5. melléklet a … / 2021 ( … ) önkormányzati rendelethez</v>
      </c>
      <c r="C2" s="719"/>
    </row>
    <row r="3" spans="1:3" ht="13.5">
      <c r="A3" s="639"/>
      <c r="B3" s="639"/>
      <c r="C3" s="639"/>
    </row>
    <row r="4" spans="1:3" ht="33" customHeight="1">
      <c r="A4" s="742" t="str">
        <f>CONCATENATE(PROPER(ALAPADATOK!A3)," ",ALAPADATOK!D7,". évi adósságot keletkeztető fejlesztési céljai")</f>
        <v>Nábrád Község Önkormányzata 2021. évi adósságot keletkeztető fejlesztési céljai</v>
      </c>
      <c r="B4" s="742"/>
      <c r="C4" s="742"/>
    </row>
    <row r="5" spans="1:4" ht="15.75" customHeight="1" thickBot="1">
      <c r="A5" s="640"/>
      <c r="B5" s="640"/>
      <c r="C5" s="641" t="str">
        <f>'KV_4.sz.mell.'!C5</f>
        <v>Forintban!</v>
      </c>
      <c r="D5" s="152"/>
    </row>
    <row r="6" spans="1:3" ht="26.25" customHeight="1" thickBot="1">
      <c r="A6" s="642" t="s">
        <v>16</v>
      </c>
      <c r="B6" s="643" t="s">
        <v>198</v>
      </c>
      <c r="C6" s="644" t="s">
        <v>223</v>
      </c>
    </row>
    <row r="7" spans="1:3" ht="14.25" thickBot="1">
      <c r="A7" s="168"/>
      <c r="B7" s="494" t="s">
        <v>483</v>
      </c>
      <c r="C7" s="495" t="s">
        <v>484</v>
      </c>
    </row>
    <row r="8" spans="1:3" ht="13.5">
      <c r="A8" s="169" t="s">
        <v>18</v>
      </c>
      <c r="B8" s="176"/>
      <c r="C8" s="173"/>
    </row>
    <row r="9" spans="1:3" ht="13.5">
      <c r="A9" s="170" t="s">
        <v>19</v>
      </c>
      <c r="B9" s="177"/>
      <c r="C9" s="174"/>
    </row>
    <row r="10" spans="1:3" ht="14.25" thickBot="1">
      <c r="A10" s="171" t="s">
        <v>20</v>
      </c>
      <c r="B10" s="178"/>
      <c r="C10" s="175"/>
    </row>
    <row r="11" spans="1:3" s="447" customFormat="1" ht="17.25" customHeight="1" thickBot="1">
      <c r="A11" s="448" t="s">
        <v>21</v>
      </c>
      <c r="B11" s="128" t="s">
        <v>672</v>
      </c>
      <c r="C11" s="172">
        <f>SUM(C8:C10)</f>
        <v>0</v>
      </c>
    </row>
    <row r="12" spans="1:3" ht="24.75" customHeight="1">
      <c r="A12" s="746" t="s">
        <v>671</v>
      </c>
      <c r="B12" s="746"/>
      <c r="C12" s="746"/>
    </row>
    <row r="15" ht="15">
      <c r="B15" s="122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4">
      <selection activeCell="F16" sqref="F16"/>
    </sheetView>
  </sheetViews>
  <sheetFormatPr defaultColWidth="9.37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54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617"/>
      <c r="B1" s="604"/>
      <c r="C1" s="604"/>
      <c r="D1" s="604"/>
      <c r="E1" s="604"/>
      <c r="F1" s="604"/>
    </row>
    <row r="2" spans="1:6" ht="18" customHeight="1">
      <c r="A2" s="617"/>
      <c r="B2" s="748" t="str">
        <f>CONCATENATE("6. melléklet ",ALAPADATOK!A7," ",ALAPADATOK!B7," ",ALAPADATOK!C7," ",ALAPADATOK!D7," ",ALAPADATOK!E7," ",ALAPADATOK!F7," ",ALAPADATOK!G7," ",ALAPADATOK!H7)</f>
        <v>6. melléklet a … / 2021 ( … ) önkormányzati rendelethez</v>
      </c>
      <c r="C2" s="749"/>
      <c r="D2" s="749"/>
      <c r="E2" s="749"/>
      <c r="F2" s="749"/>
    </row>
    <row r="3" spans="1:6" ht="12.75">
      <c r="A3" s="617"/>
      <c r="B3" s="604"/>
      <c r="C3" s="604"/>
      <c r="D3" s="604"/>
      <c r="E3" s="604"/>
      <c r="F3" s="604"/>
    </row>
    <row r="4" spans="1:6" ht="25.5" customHeight="1">
      <c r="A4" s="747" t="s">
        <v>0</v>
      </c>
      <c r="B4" s="747"/>
      <c r="C4" s="747"/>
      <c r="D4" s="747"/>
      <c r="E4" s="747"/>
      <c r="F4" s="747"/>
    </row>
    <row r="5" spans="1:6" ht="16.5" customHeight="1" thickBot="1">
      <c r="A5" s="617"/>
      <c r="B5" s="604"/>
      <c r="C5" s="604"/>
      <c r="D5" s="604"/>
      <c r="E5" s="604"/>
      <c r="F5" s="618" t="str">
        <f>'KV_5.sz.mell.'!C5</f>
        <v>Forintban!</v>
      </c>
    </row>
    <row r="6" spans="1:6" s="44" customFormat="1" ht="44.25" customHeight="1" thickBot="1">
      <c r="A6" s="619" t="s">
        <v>64</v>
      </c>
      <c r="B6" s="620" t="s">
        <v>65</v>
      </c>
      <c r="C6" s="620" t="s">
        <v>66</v>
      </c>
      <c r="D6" s="620" t="str">
        <f>+CONCATENATE("Felhasználás   ",LEFT(KV_ÖSSZEFÜGGÉSEK!A5,4)-1,". XII. 31-ig")</f>
        <v>Felhasználás   2020. XII. 31-ig</v>
      </c>
      <c r="E6" s="620" t="str">
        <f>+'KV_1.1.sz.mell.'!C8</f>
        <v>2021. évi előirányzat</v>
      </c>
      <c r="F6" s="621" t="str">
        <f>+CONCATENATE(LEFT(KV_ÖSSZEFÜGGÉSEK!A5,4),". utáni szükséglet")</f>
        <v>2021. utáni szükséglet</v>
      </c>
    </row>
    <row r="7" spans="1:6" s="54" customFormat="1" ht="12" customHeight="1" thickBot="1">
      <c r="A7" s="52" t="s">
        <v>483</v>
      </c>
      <c r="B7" s="53" t="s">
        <v>484</v>
      </c>
      <c r="C7" s="53" t="s">
        <v>485</v>
      </c>
      <c r="D7" s="53" t="s">
        <v>487</v>
      </c>
      <c r="E7" s="53" t="s">
        <v>486</v>
      </c>
      <c r="F7" s="496" t="s">
        <v>548</v>
      </c>
    </row>
    <row r="8" spans="1:6" ht="15.75" customHeight="1">
      <c r="A8" s="449" t="s">
        <v>687</v>
      </c>
      <c r="B8" s="25">
        <v>19994743</v>
      </c>
      <c r="C8" s="451" t="s">
        <v>684</v>
      </c>
      <c r="D8" s="25"/>
      <c r="E8" s="25">
        <v>19994743</v>
      </c>
      <c r="F8" s="55">
        <f aca="true" t="shared" si="0" ref="F8:F23">B8-D8-E8</f>
        <v>0</v>
      </c>
    </row>
    <row r="9" spans="1:6" ht="15.75" customHeight="1">
      <c r="A9" s="449" t="s">
        <v>690</v>
      </c>
      <c r="B9" s="25">
        <v>60000000</v>
      </c>
      <c r="C9" s="451" t="s">
        <v>684</v>
      </c>
      <c r="D9" s="25"/>
      <c r="E9" s="25">
        <v>60000000</v>
      </c>
      <c r="F9" s="55">
        <f t="shared" si="0"/>
        <v>0</v>
      </c>
    </row>
    <row r="10" spans="1:6" ht="15.75" customHeight="1">
      <c r="A10" s="449" t="s">
        <v>691</v>
      </c>
      <c r="B10" s="25">
        <v>6000000</v>
      </c>
      <c r="C10" s="451" t="s">
        <v>684</v>
      </c>
      <c r="D10" s="25"/>
      <c r="E10" s="25">
        <v>6000000</v>
      </c>
      <c r="F10" s="55">
        <f t="shared" si="0"/>
        <v>0</v>
      </c>
    </row>
    <row r="11" spans="1:6" ht="15.75" customHeight="1">
      <c r="A11" s="450" t="s">
        <v>693</v>
      </c>
      <c r="B11" s="25">
        <v>350000</v>
      </c>
      <c r="C11" s="451" t="s">
        <v>684</v>
      </c>
      <c r="D11" s="25"/>
      <c r="E11" s="25">
        <v>350000</v>
      </c>
      <c r="F11" s="55">
        <f t="shared" si="0"/>
        <v>0</v>
      </c>
    </row>
    <row r="12" spans="1:6" ht="15.75" customHeight="1">
      <c r="A12" s="449" t="s">
        <v>694</v>
      </c>
      <c r="B12" s="25">
        <v>718800</v>
      </c>
      <c r="C12" s="451" t="s">
        <v>684</v>
      </c>
      <c r="D12" s="25"/>
      <c r="E12" s="25">
        <v>718800</v>
      </c>
      <c r="F12" s="55">
        <f t="shared" si="0"/>
        <v>0</v>
      </c>
    </row>
    <row r="13" spans="1:6" ht="15.75" customHeight="1">
      <c r="A13" s="450" t="s">
        <v>695</v>
      </c>
      <c r="B13" s="25">
        <v>3407939</v>
      </c>
      <c r="C13" s="451" t="s">
        <v>684</v>
      </c>
      <c r="D13" s="25"/>
      <c r="E13" s="25">
        <v>3407939</v>
      </c>
      <c r="F13" s="55">
        <f t="shared" si="0"/>
        <v>0</v>
      </c>
    </row>
    <row r="14" spans="1:6" ht="15.75" customHeight="1">
      <c r="A14" s="449" t="s">
        <v>697</v>
      </c>
      <c r="B14" s="25">
        <v>1000000</v>
      </c>
      <c r="C14" s="451" t="s">
        <v>684</v>
      </c>
      <c r="D14" s="25"/>
      <c r="E14" s="25">
        <v>1000000</v>
      </c>
      <c r="F14" s="55">
        <f t="shared" si="0"/>
        <v>0</v>
      </c>
    </row>
    <row r="15" spans="1:6" ht="15.75" customHeight="1">
      <c r="A15" s="449"/>
      <c r="B15" s="25"/>
      <c r="C15" s="451"/>
      <c r="D15" s="25"/>
      <c r="E15" s="25"/>
      <c r="F15" s="55">
        <f t="shared" si="0"/>
        <v>0</v>
      </c>
    </row>
    <row r="16" spans="1:6" ht="15.75" customHeight="1">
      <c r="A16" s="449"/>
      <c r="B16" s="25"/>
      <c r="C16" s="451"/>
      <c r="D16" s="25"/>
      <c r="E16" s="25"/>
      <c r="F16" s="55">
        <f t="shared" si="0"/>
        <v>0</v>
      </c>
    </row>
    <row r="17" spans="1:6" ht="15.75" customHeight="1">
      <c r="A17" s="449"/>
      <c r="B17" s="25"/>
      <c r="C17" s="451"/>
      <c r="D17" s="25"/>
      <c r="E17" s="25"/>
      <c r="F17" s="55">
        <f t="shared" si="0"/>
        <v>0</v>
      </c>
    </row>
    <row r="18" spans="1:6" ht="15.75" customHeight="1">
      <c r="A18" s="449"/>
      <c r="B18" s="25"/>
      <c r="C18" s="451"/>
      <c r="D18" s="25"/>
      <c r="E18" s="25"/>
      <c r="F18" s="55">
        <f t="shared" si="0"/>
        <v>0</v>
      </c>
    </row>
    <row r="19" spans="1:6" ht="15.75" customHeight="1">
      <c r="A19" s="449"/>
      <c r="B19" s="25"/>
      <c r="C19" s="451"/>
      <c r="D19" s="25"/>
      <c r="E19" s="25"/>
      <c r="F19" s="55">
        <f t="shared" si="0"/>
        <v>0</v>
      </c>
    </row>
    <row r="20" spans="1:6" ht="15.75" customHeight="1">
      <c r="A20" s="449"/>
      <c r="B20" s="25"/>
      <c r="C20" s="451"/>
      <c r="D20" s="25"/>
      <c r="E20" s="25"/>
      <c r="F20" s="55">
        <f t="shared" si="0"/>
        <v>0</v>
      </c>
    </row>
    <row r="21" spans="1:6" ht="15.75" customHeight="1">
      <c r="A21" s="449"/>
      <c r="B21" s="25"/>
      <c r="C21" s="451"/>
      <c r="D21" s="25"/>
      <c r="E21" s="25"/>
      <c r="F21" s="55">
        <f t="shared" si="0"/>
        <v>0</v>
      </c>
    </row>
    <row r="22" spans="1:6" ht="15.75" customHeight="1">
      <c r="A22" s="449"/>
      <c r="B22" s="25"/>
      <c r="C22" s="451"/>
      <c r="D22" s="25"/>
      <c r="E22" s="25"/>
      <c r="F22" s="55">
        <f t="shared" si="0"/>
        <v>0</v>
      </c>
    </row>
    <row r="23" spans="1:6" ht="15.75" customHeight="1" thickBot="1">
      <c r="A23" s="56"/>
      <c r="B23" s="26"/>
      <c r="C23" s="452"/>
      <c r="D23" s="26"/>
      <c r="E23" s="26"/>
      <c r="F23" s="57">
        <f t="shared" si="0"/>
        <v>0</v>
      </c>
    </row>
    <row r="24" spans="1:6" s="60" customFormat="1" ht="18" customHeight="1" thickBot="1">
      <c r="A24" s="184" t="s">
        <v>63</v>
      </c>
      <c r="B24" s="58">
        <f>SUM(B8:B23)</f>
        <v>91471482</v>
      </c>
      <c r="C24" s="116"/>
      <c r="D24" s="58">
        <f>SUM(D8:D23)</f>
        <v>0</v>
      </c>
      <c r="E24" s="58">
        <f>SUM(E8:E23)</f>
        <v>91471482</v>
      </c>
      <c r="F24" s="59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4">
      <selection activeCell="B13" sqref="B13"/>
    </sheetView>
  </sheetViews>
  <sheetFormatPr defaultColWidth="9.37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617"/>
      <c r="B1" s="604"/>
      <c r="C1" s="604"/>
      <c r="D1" s="604"/>
      <c r="E1" s="604"/>
      <c r="F1" s="604"/>
    </row>
    <row r="2" spans="1:6" ht="21" customHeight="1">
      <c r="A2" s="617"/>
      <c r="B2" s="748" t="str">
        <f>CONCATENATE("7. melléklet ",ALAPADATOK!A7," ",ALAPADATOK!B7," ",ALAPADATOK!C7," ",ALAPADATOK!D7," ",ALAPADATOK!E7," ",ALAPADATOK!F7," ",ALAPADATOK!G7," ",ALAPADATOK!H7)</f>
        <v>7. melléklet a … / 2021 ( … ) önkormányzati rendelethez</v>
      </c>
      <c r="C2" s="748"/>
      <c r="D2" s="748"/>
      <c r="E2" s="748"/>
      <c r="F2" s="748"/>
    </row>
    <row r="3" spans="1:6" ht="12.75">
      <c r="A3" s="617"/>
      <c r="B3" s="604"/>
      <c r="C3" s="604"/>
      <c r="D3" s="604"/>
      <c r="E3" s="604"/>
      <c r="F3" s="604"/>
    </row>
    <row r="4" spans="1:6" ht="24.75" customHeight="1">
      <c r="A4" s="747" t="s">
        <v>1</v>
      </c>
      <c r="B4" s="747"/>
      <c r="C4" s="747"/>
      <c r="D4" s="747"/>
      <c r="E4" s="747"/>
      <c r="F4" s="747"/>
    </row>
    <row r="5" spans="1:6" ht="23.25" customHeight="1" thickBot="1">
      <c r="A5" s="617"/>
      <c r="B5" s="604"/>
      <c r="C5" s="604"/>
      <c r="D5" s="604"/>
      <c r="E5" s="604"/>
      <c r="F5" s="618" t="str">
        <f>'KV_6.sz.mell.'!F5</f>
        <v>Forintban!</v>
      </c>
    </row>
    <row r="6" spans="1:6" s="44" customFormat="1" ht="48.75" customHeight="1" thickBot="1">
      <c r="A6" s="619" t="s">
        <v>67</v>
      </c>
      <c r="B6" s="620" t="s">
        <v>65</v>
      </c>
      <c r="C6" s="620" t="s">
        <v>66</v>
      </c>
      <c r="D6" s="620" t="str">
        <f>+'KV_6.sz.mell.'!D6</f>
        <v>Felhasználás   2020. XII. 31-ig</v>
      </c>
      <c r="E6" s="620" t="str">
        <f>+'KV_6.sz.mell.'!E6</f>
        <v>2021. évi előirányzat</v>
      </c>
      <c r="F6" s="622" t="str">
        <f>+CONCATENATE(LEFT(KV_ÖSSZEFÜGGÉSEK!A5,4),". utáni szükséglet ",CHAR(10),"")</f>
        <v>2021. utáni szükséglet 
</v>
      </c>
    </row>
    <row r="7" spans="1:6" s="54" customFormat="1" ht="15" customHeight="1" thickBot="1">
      <c r="A7" s="52" t="s">
        <v>483</v>
      </c>
      <c r="B7" s="53" t="s">
        <v>484</v>
      </c>
      <c r="C7" s="53" t="s">
        <v>485</v>
      </c>
      <c r="D7" s="53" t="s">
        <v>487</v>
      </c>
      <c r="E7" s="53" t="s">
        <v>486</v>
      </c>
      <c r="F7" s="497" t="s">
        <v>548</v>
      </c>
    </row>
    <row r="8" spans="1:6" ht="15.75" customHeight="1">
      <c r="A8" s="449" t="s">
        <v>696</v>
      </c>
      <c r="B8" s="25">
        <v>52000000</v>
      </c>
      <c r="C8" s="453" t="s">
        <v>684</v>
      </c>
      <c r="D8" s="62"/>
      <c r="E8" s="62">
        <v>52000000</v>
      </c>
      <c r="F8" s="63">
        <f aca="true" t="shared" si="0" ref="F8:F24">B8-D8-E8</f>
        <v>0</v>
      </c>
    </row>
    <row r="9" spans="1:6" ht="15.75" customHeight="1">
      <c r="A9" s="449" t="s">
        <v>686</v>
      </c>
      <c r="B9" s="25">
        <v>327031758</v>
      </c>
      <c r="C9" s="453" t="s">
        <v>684</v>
      </c>
      <c r="D9" s="62"/>
      <c r="E9" s="62">
        <v>327031758</v>
      </c>
      <c r="F9" s="63">
        <f t="shared" si="0"/>
        <v>0</v>
      </c>
    </row>
    <row r="10" spans="1:6" ht="15.75" customHeight="1">
      <c r="A10" s="449" t="s">
        <v>688</v>
      </c>
      <c r="B10" s="25">
        <v>30000000</v>
      </c>
      <c r="C10" s="453" t="s">
        <v>684</v>
      </c>
      <c r="D10" s="62"/>
      <c r="E10" s="62">
        <v>30000000</v>
      </c>
      <c r="F10" s="63">
        <f t="shared" si="0"/>
        <v>0</v>
      </c>
    </row>
    <row r="11" spans="1:6" ht="15.75" customHeight="1">
      <c r="A11" s="61" t="s">
        <v>689</v>
      </c>
      <c r="B11" s="62">
        <v>100000000</v>
      </c>
      <c r="C11" s="453" t="s">
        <v>684</v>
      </c>
      <c r="D11" s="62"/>
      <c r="E11" s="62">
        <v>100000000</v>
      </c>
      <c r="F11" s="63">
        <f t="shared" si="0"/>
        <v>0</v>
      </c>
    </row>
    <row r="12" spans="1:6" ht="15.75" customHeight="1">
      <c r="A12" s="61" t="s">
        <v>692</v>
      </c>
      <c r="B12" s="62">
        <v>30000000</v>
      </c>
      <c r="C12" s="453" t="s">
        <v>684</v>
      </c>
      <c r="D12" s="62"/>
      <c r="E12" s="62">
        <v>30000000</v>
      </c>
      <c r="F12" s="63">
        <f t="shared" si="0"/>
        <v>0</v>
      </c>
    </row>
    <row r="13" spans="1:6" ht="15.75" customHeight="1">
      <c r="A13" s="61"/>
      <c r="B13" s="62"/>
      <c r="C13" s="453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53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53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53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53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53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53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53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53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53"/>
      <c r="D22" s="62"/>
      <c r="E22" s="62"/>
      <c r="F22" s="63">
        <f t="shared" si="0"/>
        <v>0</v>
      </c>
    </row>
    <row r="23" spans="1:6" ht="15.75" customHeight="1">
      <c r="A23" s="61"/>
      <c r="B23" s="62"/>
      <c r="C23" s="453"/>
      <c r="D23" s="62"/>
      <c r="E23" s="62"/>
      <c r="F23" s="63">
        <f t="shared" si="0"/>
        <v>0</v>
      </c>
    </row>
    <row r="24" spans="1:6" ht="15.75" customHeight="1" thickBot="1">
      <c r="A24" s="64"/>
      <c r="B24" s="65"/>
      <c r="C24" s="454"/>
      <c r="D24" s="65"/>
      <c r="E24" s="65"/>
      <c r="F24" s="66">
        <f t="shared" si="0"/>
        <v>0</v>
      </c>
    </row>
    <row r="25" spans="1:6" s="60" customFormat="1" ht="18" customHeight="1" thickBot="1">
      <c r="A25" s="184" t="s">
        <v>63</v>
      </c>
      <c r="B25" s="185">
        <f>SUM(B8:B24)</f>
        <v>539031758</v>
      </c>
      <c r="C25" s="117"/>
      <c r="D25" s="185">
        <f>SUM(D8:D24)</f>
        <v>0</v>
      </c>
      <c r="E25" s="185">
        <f>SUM(E8:E24)</f>
        <v>539031758</v>
      </c>
      <c r="F25" s="67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0"/>
  <sheetViews>
    <sheetView zoomScale="120" zoomScaleNormal="120" workbookViewId="0" topLeftCell="A22">
      <selection activeCell="D15" sqref="D15:D16"/>
    </sheetView>
  </sheetViews>
  <sheetFormatPr defaultColWidth="9.375" defaultRowHeight="12.75"/>
  <cols>
    <col min="1" max="1" width="38.625" style="46" customWidth="1"/>
    <col min="2" max="4" width="24.75390625" style="46" customWidth="1"/>
    <col min="5" max="5" width="26.75390625" style="46" customWidth="1"/>
    <col min="6" max="6" width="5.00390625" style="46" bestFit="1" customWidth="1"/>
    <col min="7" max="16384" width="9.375" style="46" customWidth="1"/>
  </cols>
  <sheetData>
    <row r="1" ht="12.75">
      <c r="F1" s="765" t="str">
        <f>CONCATENATE("8. melléklet ",ALAPADATOK!A7," ",ALAPADATOK!B7," ",ALAPADATOK!C7," ",ALAPADATOK!D7," ",ALAPADATOK!E7," ",ALAPADATOK!F7," ",ALAPADATOK!G7," ",ALAPADATOK!H7)</f>
        <v>8. melléklet a … / 2021 ( … ) önkormányzati rendelethez</v>
      </c>
    </row>
    <row r="2" spans="1:6" ht="15">
      <c r="A2" s="768" t="s">
        <v>663</v>
      </c>
      <c r="B2" s="768"/>
      <c r="C2" s="768"/>
      <c r="D2" s="768"/>
      <c r="E2" s="768"/>
      <c r="F2" s="765"/>
    </row>
    <row r="3" spans="1:6" ht="14.25" thickBot="1">
      <c r="A3" s="676"/>
      <c r="B3" s="676"/>
      <c r="C3" s="676"/>
      <c r="D3" s="676"/>
      <c r="E3" s="677" t="str">
        <f>'KV_7.sz.mell.'!F5</f>
        <v>Forintban!</v>
      </c>
      <c r="F3" s="765"/>
    </row>
    <row r="4" spans="1:6" ht="13.5" thickBot="1">
      <c r="A4" s="769" t="s">
        <v>137</v>
      </c>
      <c r="B4" s="770"/>
      <c r="C4" s="770"/>
      <c r="D4" s="770"/>
      <c r="E4" s="679" t="s">
        <v>55</v>
      </c>
      <c r="F4" s="765"/>
    </row>
    <row r="5" spans="1:6" ht="12.75">
      <c r="A5" s="771"/>
      <c r="B5" s="772"/>
      <c r="C5" s="772"/>
      <c r="D5" s="772"/>
      <c r="E5" s="680"/>
      <c r="F5" s="765"/>
    </row>
    <row r="6" spans="1:6" ht="13.5" thickBot="1">
      <c r="A6" s="773"/>
      <c r="B6" s="774"/>
      <c r="C6" s="774"/>
      <c r="D6" s="774"/>
      <c r="E6" s="681"/>
      <c r="F6" s="765"/>
    </row>
    <row r="7" spans="1:6" ht="13.5" customHeight="1" thickBot="1">
      <c r="A7" s="775" t="s">
        <v>664</v>
      </c>
      <c r="B7" s="776"/>
      <c r="C7" s="776"/>
      <c r="D7" s="776"/>
      <c r="E7" s="682">
        <f>SUM(E5:E6)</f>
        <v>0</v>
      </c>
      <c r="F7" s="765"/>
    </row>
    <row r="8" spans="1:6" ht="13.5" customHeight="1">
      <c r="A8" s="685"/>
      <c r="B8" s="685"/>
      <c r="C8" s="685"/>
      <c r="D8" s="685"/>
      <c r="E8" s="686"/>
      <c r="F8" s="765"/>
    </row>
    <row r="9" spans="1:6" ht="15">
      <c r="A9" s="778" t="s">
        <v>651</v>
      </c>
      <c r="B9" s="778"/>
      <c r="C9" s="778"/>
      <c r="D9" s="778"/>
      <c r="E9" s="778"/>
      <c r="F9" s="765"/>
    </row>
    <row r="10" spans="1:6" ht="15">
      <c r="A10" s="766" t="s">
        <v>673</v>
      </c>
      <c r="B10" s="767"/>
      <c r="C10" s="767"/>
      <c r="D10" s="767"/>
      <c r="E10" s="767"/>
      <c r="F10" s="765"/>
    </row>
    <row r="11" spans="1:6" ht="14.25" customHeight="1">
      <c r="A11" s="750" t="s">
        <v>666</v>
      </c>
      <c r="B11" s="750"/>
      <c r="C11" s="751"/>
      <c r="D11" s="751"/>
      <c r="E11" s="751"/>
      <c r="F11" s="765"/>
    </row>
    <row r="12" spans="1:6" ht="14.25" thickBot="1">
      <c r="A12" s="662"/>
      <c r="B12" s="662"/>
      <c r="C12" s="662"/>
      <c r="D12" s="662"/>
      <c r="E12" s="701" t="str">
        <f>$E$3</f>
        <v>Forintban!</v>
      </c>
      <c r="F12" s="765"/>
    </row>
    <row r="13" spans="1:6" ht="13.5" customHeight="1" thickBot="1">
      <c r="A13" s="752" t="s">
        <v>131</v>
      </c>
      <c r="B13" s="755" t="s">
        <v>660</v>
      </c>
      <c r="C13" s="756"/>
      <c r="D13" s="756"/>
      <c r="E13" s="757"/>
      <c r="F13" s="765"/>
    </row>
    <row r="14" spans="1:6" ht="13.5" customHeight="1" thickBot="1">
      <c r="A14" s="753"/>
      <c r="B14" s="758" t="s">
        <v>674</v>
      </c>
      <c r="C14" s="761" t="s">
        <v>661</v>
      </c>
      <c r="D14" s="762"/>
      <c r="E14" s="763"/>
      <c r="F14" s="765"/>
    </row>
    <row r="15" spans="1:6" ht="12.75" customHeight="1">
      <c r="A15" s="753"/>
      <c r="B15" s="759"/>
      <c r="C15" s="758" t="str">
        <f>CONCATENATE(TARTALOMJEGYZÉK!$A$1,". előtti tervezett forrás, kiadás")</f>
        <v>2021. előtti tervezett forrás, kiadás</v>
      </c>
      <c r="D15" s="758" t="str">
        <f>CONCATENATE(TARTALOMJEGYZÉK!$A$1,". évi eredeti előirányzat")</f>
        <v>2021. évi eredeti előirányzat</v>
      </c>
      <c r="E15" s="758" t="str">
        <f>CONCATENATE(TARTALOMJEGYZÉK!$A$1,". év utáni tervezett forrás, kiadás")</f>
        <v>2021. év utáni tervezett forrás, kiadás</v>
      </c>
      <c r="F15" s="765"/>
    </row>
    <row r="16" spans="1:6" ht="13.5" thickBot="1">
      <c r="A16" s="754"/>
      <c r="B16" s="760"/>
      <c r="C16" s="764"/>
      <c r="D16" s="764"/>
      <c r="E16" s="760"/>
      <c r="F16" s="765"/>
    </row>
    <row r="17" spans="1:6" ht="13.5" thickBot="1">
      <c r="A17" s="663" t="s">
        <v>483</v>
      </c>
      <c r="B17" s="664" t="s">
        <v>662</v>
      </c>
      <c r="C17" s="665" t="s">
        <v>485</v>
      </c>
      <c r="D17" s="666" t="s">
        <v>487</v>
      </c>
      <c r="E17" s="667" t="s">
        <v>486</v>
      </c>
      <c r="F17" s="765"/>
    </row>
    <row r="18" spans="1:6" ht="12.75">
      <c r="A18" s="668" t="s">
        <v>132</v>
      </c>
      <c r="B18" s="688">
        <f>C18+D18+E18</f>
        <v>0</v>
      </c>
      <c r="C18" s="689"/>
      <c r="D18" s="689"/>
      <c r="E18" s="690"/>
      <c r="F18" s="765"/>
    </row>
    <row r="19" spans="1:6" ht="12.75">
      <c r="A19" s="669" t="s">
        <v>143</v>
      </c>
      <c r="B19" s="691">
        <f aca="true" t="shared" si="0" ref="B19:B29">C19+D19+E19</f>
        <v>0</v>
      </c>
      <c r="C19" s="692"/>
      <c r="D19" s="692"/>
      <c r="E19" s="692"/>
      <c r="F19" s="765"/>
    </row>
    <row r="20" spans="1:6" ht="12.75">
      <c r="A20" s="670" t="s">
        <v>133</v>
      </c>
      <c r="B20" s="693">
        <f t="shared" si="0"/>
        <v>0</v>
      </c>
      <c r="C20" s="694"/>
      <c r="D20" s="694"/>
      <c r="E20" s="694"/>
      <c r="F20" s="765"/>
    </row>
    <row r="21" spans="1:6" ht="12.75">
      <c r="A21" s="670" t="s">
        <v>145</v>
      </c>
      <c r="B21" s="693">
        <f t="shared" si="0"/>
        <v>0</v>
      </c>
      <c r="C21" s="694"/>
      <c r="D21" s="694"/>
      <c r="E21" s="694"/>
      <c r="F21" s="765"/>
    </row>
    <row r="22" spans="1:6" ht="12.75">
      <c r="A22" s="670" t="s">
        <v>134</v>
      </c>
      <c r="B22" s="693">
        <f t="shared" si="0"/>
        <v>0</v>
      </c>
      <c r="C22" s="694"/>
      <c r="D22" s="694"/>
      <c r="E22" s="694"/>
      <c r="F22" s="765"/>
    </row>
    <row r="23" spans="1:6" ht="13.5" thickBot="1">
      <c r="A23" s="670" t="s">
        <v>135</v>
      </c>
      <c r="B23" s="693">
        <f t="shared" si="0"/>
        <v>0</v>
      </c>
      <c r="C23" s="694"/>
      <c r="D23" s="694"/>
      <c r="E23" s="694"/>
      <c r="F23" s="765"/>
    </row>
    <row r="24" spans="1:6" ht="13.5" thickBot="1">
      <c r="A24" s="671" t="s">
        <v>136</v>
      </c>
      <c r="B24" s="695">
        <f>B18+SUM(B20:B23)</f>
        <v>0</v>
      </c>
      <c r="C24" s="696">
        <f>C18+SUM(C20:C23)</f>
        <v>0</v>
      </c>
      <c r="D24" s="696">
        <f>D18+SUM(D20:D23)</f>
        <v>0</v>
      </c>
      <c r="E24" s="697">
        <f>E18+SUM(E20:E23)</f>
        <v>0</v>
      </c>
      <c r="F24" s="765"/>
    </row>
    <row r="25" spans="1:6" ht="12.75">
      <c r="A25" s="672" t="s">
        <v>139</v>
      </c>
      <c r="B25" s="688">
        <f t="shared" si="0"/>
        <v>0</v>
      </c>
      <c r="C25" s="689"/>
      <c r="D25" s="689"/>
      <c r="E25" s="690"/>
      <c r="F25" s="765"/>
    </row>
    <row r="26" spans="1:6" ht="12.75">
      <c r="A26" s="673" t="s">
        <v>140</v>
      </c>
      <c r="B26" s="693">
        <f t="shared" si="0"/>
        <v>0</v>
      </c>
      <c r="C26" s="694"/>
      <c r="D26" s="694"/>
      <c r="E26" s="694"/>
      <c r="F26" s="765"/>
    </row>
    <row r="27" spans="1:6" ht="12.75">
      <c r="A27" s="673" t="s">
        <v>141</v>
      </c>
      <c r="B27" s="693">
        <f t="shared" si="0"/>
        <v>0</v>
      </c>
      <c r="C27" s="694"/>
      <c r="D27" s="694"/>
      <c r="E27" s="694"/>
      <c r="F27" s="765"/>
    </row>
    <row r="28" spans="1:6" ht="12.75">
      <c r="A28" s="673" t="s">
        <v>142</v>
      </c>
      <c r="B28" s="693">
        <f t="shared" si="0"/>
        <v>0</v>
      </c>
      <c r="C28" s="694"/>
      <c r="D28" s="694"/>
      <c r="E28" s="694"/>
      <c r="F28" s="765"/>
    </row>
    <row r="29" spans="1:6" ht="13.5" thickBot="1">
      <c r="A29" s="674"/>
      <c r="B29" s="698">
        <f t="shared" si="0"/>
        <v>0</v>
      </c>
      <c r="C29" s="699"/>
      <c r="D29" s="699"/>
      <c r="E29" s="700"/>
      <c r="F29" s="765"/>
    </row>
    <row r="30" spans="1:6" ht="13.5" thickBot="1">
      <c r="A30" s="675" t="s">
        <v>110</v>
      </c>
      <c r="B30" s="695">
        <f>SUM(B25:B29)</f>
        <v>0</v>
      </c>
      <c r="C30" s="696">
        <f>SUM(C25:C29)</f>
        <v>0</v>
      </c>
      <c r="D30" s="696">
        <f>SUM(D25:D29)</f>
        <v>0</v>
      </c>
      <c r="E30" s="697">
        <f>SUM(E25:E29)</f>
        <v>0</v>
      </c>
      <c r="F30" s="765"/>
    </row>
    <row r="31" spans="1:6" ht="12.75" customHeight="1">
      <c r="A31" s="777" t="s">
        <v>667</v>
      </c>
      <c r="B31" s="777"/>
      <c r="C31" s="777"/>
      <c r="D31" s="777"/>
      <c r="E31" s="777"/>
      <c r="F31" s="765"/>
    </row>
    <row r="32" spans="1:6" ht="12.75">
      <c r="A32" s="678"/>
      <c r="B32" s="678"/>
      <c r="C32" s="678"/>
      <c r="D32" s="678"/>
      <c r="E32" s="678"/>
      <c r="F32" s="683"/>
    </row>
    <row r="33" spans="1:5" ht="13.5">
      <c r="A33" s="750" t="s">
        <v>665</v>
      </c>
      <c r="B33" s="750"/>
      <c r="C33" s="751"/>
      <c r="D33" s="751"/>
      <c r="E33" s="751"/>
    </row>
    <row r="34" spans="1:5" ht="14.25" thickBot="1">
      <c r="A34" s="662"/>
      <c r="B34" s="662"/>
      <c r="C34" s="662"/>
      <c r="D34" s="662"/>
      <c r="E34" s="701" t="str">
        <f>$E$3</f>
        <v>Forintban!</v>
      </c>
    </row>
    <row r="35" spans="1:5" ht="13.5" thickBot="1">
      <c r="A35" s="752" t="s">
        <v>131</v>
      </c>
      <c r="B35" s="755" t="s">
        <v>660</v>
      </c>
      <c r="C35" s="756"/>
      <c r="D35" s="756"/>
      <c r="E35" s="757"/>
    </row>
    <row r="36" spans="1:5" ht="13.5" thickBot="1">
      <c r="A36" s="753"/>
      <c r="B36" s="758" t="s">
        <v>674</v>
      </c>
      <c r="C36" s="761" t="s">
        <v>661</v>
      </c>
      <c r="D36" s="762"/>
      <c r="E36" s="763"/>
    </row>
    <row r="37" spans="1:5" ht="12.75" customHeight="1">
      <c r="A37" s="753"/>
      <c r="B37" s="759"/>
      <c r="C37" s="758" t="str">
        <f>CONCATENATE(TARTALOMJEGYZÉK!$A$1,". előtti tervezett forrás, kiadás")</f>
        <v>2021. előtti tervezett forrás, kiadás</v>
      </c>
      <c r="D37" s="758" t="str">
        <f>CONCATENATE(TARTALOMJEGYZÉK!$A$1,". évi eredeti előirányzat")</f>
        <v>2021. évi eredeti előirányzat</v>
      </c>
      <c r="E37" s="758" t="str">
        <f>CONCATENATE(TARTALOMJEGYZÉK!$A$1,". év utáni tervezett forrás, kiadás")</f>
        <v>2021. év utáni tervezett forrás, kiadás</v>
      </c>
    </row>
    <row r="38" spans="1:5" ht="13.5" thickBot="1">
      <c r="A38" s="754"/>
      <c r="B38" s="760"/>
      <c r="C38" s="764"/>
      <c r="D38" s="764"/>
      <c r="E38" s="760"/>
    </row>
    <row r="39" spans="1:5" ht="13.5" thickBot="1">
      <c r="A39" s="663" t="s">
        <v>483</v>
      </c>
      <c r="B39" s="664" t="s">
        <v>662</v>
      </c>
      <c r="C39" s="665" t="s">
        <v>485</v>
      </c>
      <c r="D39" s="666" t="s">
        <v>487</v>
      </c>
      <c r="E39" s="667" t="s">
        <v>486</v>
      </c>
    </row>
    <row r="40" spans="1:5" ht="12.75">
      <c r="A40" s="668" t="s">
        <v>132</v>
      </c>
      <c r="B40" s="688">
        <f aca="true" t="shared" si="1" ref="B40:B45">C40+D40+E40</f>
        <v>0</v>
      </c>
      <c r="C40" s="689"/>
      <c r="D40" s="689"/>
      <c r="E40" s="690"/>
    </row>
    <row r="41" spans="1:5" ht="12.75">
      <c r="A41" s="669" t="s">
        <v>143</v>
      </c>
      <c r="B41" s="691">
        <f t="shared" si="1"/>
        <v>0</v>
      </c>
      <c r="C41" s="692"/>
      <c r="D41" s="692"/>
      <c r="E41" s="692"/>
    </row>
    <row r="42" spans="1:5" ht="12.75">
      <c r="A42" s="670" t="s">
        <v>133</v>
      </c>
      <c r="B42" s="693">
        <f t="shared" si="1"/>
        <v>0</v>
      </c>
      <c r="C42" s="694"/>
      <c r="D42" s="694"/>
      <c r="E42" s="694"/>
    </row>
    <row r="43" spans="1:5" ht="12.75">
      <c r="A43" s="670" t="s">
        <v>145</v>
      </c>
      <c r="B43" s="693">
        <f t="shared" si="1"/>
        <v>0</v>
      </c>
      <c r="C43" s="694"/>
      <c r="D43" s="694"/>
      <c r="E43" s="694"/>
    </row>
    <row r="44" spans="1:5" ht="12.75">
      <c r="A44" s="670" t="s">
        <v>134</v>
      </c>
      <c r="B44" s="693">
        <f t="shared" si="1"/>
        <v>0</v>
      </c>
      <c r="C44" s="694"/>
      <c r="D44" s="694"/>
      <c r="E44" s="694"/>
    </row>
    <row r="45" spans="1:5" ht="13.5" thickBot="1">
      <c r="A45" s="670" t="s">
        <v>135</v>
      </c>
      <c r="B45" s="693">
        <f t="shared" si="1"/>
        <v>0</v>
      </c>
      <c r="C45" s="694"/>
      <c r="D45" s="694"/>
      <c r="E45" s="694"/>
    </row>
    <row r="46" spans="1:5" ht="13.5" thickBot="1">
      <c r="A46" s="671" t="s">
        <v>136</v>
      </c>
      <c r="B46" s="695">
        <f>B40+SUM(B42:B45)</f>
        <v>0</v>
      </c>
      <c r="C46" s="696">
        <f>C40+SUM(C42:C45)</f>
        <v>0</v>
      </c>
      <c r="D46" s="696">
        <f>D40+SUM(D42:D45)</f>
        <v>0</v>
      </c>
      <c r="E46" s="697">
        <f>E40+SUM(E42:E45)</f>
        <v>0</v>
      </c>
    </row>
    <row r="47" spans="1:5" ht="12.75">
      <c r="A47" s="672" t="s">
        <v>139</v>
      </c>
      <c r="B47" s="688">
        <f>C47+D47+E47</f>
        <v>0</v>
      </c>
      <c r="C47" s="689"/>
      <c r="D47" s="689"/>
      <c r="E47" s="690"/>
    </row>
    <row r="48" spans="1:5" ht="12.75">
      <c r="A48" s="673" t="s">
        <v>140</v>
      </c>
      <c r="B48" s="693">
        <f>C48+D48+E48</f>
        <v>0</v>
      </c>
      <c r="C48" s="694"/>
      <c r="D48" s="694"/>
      <c r="E48" s="694"/>
    </row>
    <row r="49" spans="1:5" ht="12.75">
      <c r="A49" s="673" t="s">
        <v>141</v>
      </c>
      <c r="B49" s="693">
        <f>C49+D49+E49</f>
        <v>0</v>
      </c>
      <c r="C49" s="694"/>
      <c r="D49" s="694"/>
      <c r="E49" s="694"/>
    </row>
    <row r="50" spans="1:5" ht="12.75">
      <c r="A50" s="673" t="s">
        <v>142</v>
      </c>
      <c r="B50" s="693">
        <f>C50+D50+E50</f>
        <v>0</v>
      </c>
      <c r="C50" s="694"/>
      <c r="D50" s="694"/>
      <c r="E50" s="694"/>
    </row>
    <row r="51" spans="1:5" ht="13.5" thickBot="1">
      <c r="A51" s="674"/>
      <c r="B51" s="698">
        <f>C51+D51+E51</f>
        <v>0</v>
      </c>
      <c r="C51" s="699"/>
      <c r="D51" s="699"/>
      <c r="E51" s="700"/>
    </row>
    <row r="52" spans="1:5" ht="13.5" thickBot="1">
      <c r="A52" s="675" t="s">
        <v>110</v>
      </c>
      <c r="B52" s="695">
        <f>SUM(B47:B51)</f>
        <v>0</v>
      </c>
      <c r="C52" s="696">
        <f>SUM(C47:C51)</f>
        <v>0</v>
      </c>
      <c r="D52" s="696">
        <f>SUM(D47:D51)</f>
        <v>0</v>
      </c>
      <c r="E52" s="697">
        <f>SUM(E47:E51)</f>
        <v>0</v>
      </c>
    </row>
    <row r="53" spans="1:5" ht="12.75">
      <c r="A53" s="157"/>
      <c r="B53" s="157"/>
      <c r="C53" s="157"/>
      <c r="D53" s="157"/>
      <c r="E53" s="157"/>
    </row>
    <row r="54" spans="1:5" ht="13.5">
      <c r="A54" s="750" t="s">
        <v>665</v>
      </c>
      <c r="B54" s="750"/>
      <c r="C54" s="751"/>
      <c r="D54" s="751"/>
      <c r="E54" s="751"/>
    </row>
    <row r="55" spans="1:5" ht="14.25" thickBot="1">
      <c r="A55" s="662"/>
      <c r="B55" s="662"/>
      <c r="C55" s="662"/>
      <c r="D55" s="662"/>
      <c r="E55" s="701" t="str">
        <f>$E$3</f>
        <v>Forintban!</v>
      </c>
    </row>
    <row r="56" spans="1:5" ht="13.5" thickBot="1">
      <c r="A56" s="752" t="s">
        <v>131</v>
      </c>
      <c r="B56" s="755" t="s">
        <v>660</v>
      </c>
      <c r="C56" s="756"/>
      <c r="D56" s="756"/>
      <c r="E56" s="757"/>
    </row>
    <row r="57" spans="1:5" ht="13.5" thickBot="1">
      <c r="A57" s="753"/>
      <c r="B57" s="758" t="s">
        <v>674</v>
      </c>
      <c r="C57" s="761" t="s">
        <v>661</v>
      </c>
      <c r="D57" s="762"/>
      <c r="E57" s="763"/>
    </row>
    <row r="58" spans="1:5" ht="12.75">
      <c r="A58" s="753"/>
      <c r="B58" s="759"/>
      <c r="C58" s="758" t="str">
        <f>CONCATENATE(TARTALOMJEGYZÉK!$A$1,". előtti tervezett forrás, kiadás")</f>
        <v>2021. előtti tervezett forrás, kiadás</v>
      </c>
      <c r="D58" s="758" t="str">
        <f>CONCATENATE(TARTALOMJEGYZÉK!$A$1,". évi eredeti előirányzat")</f>
        <v>2021. évi eredeti előirányzat</v>
      </c>
      <c r="E58" s="758" t="str">
        <f>CONCATENATE(TARTALOMJEGYZÉK!$A$1,". év utáni tervezett forrás, kiadás")</f>
        <v>2021. év utáni tervezett forrás, kiadás</v>
      </c>
    </row>
    <row r="59" spans="1:5" ht="13.5" thickBot="1">
      <c r="A59" s="754"/>
      <c r="B59" s="760"/>
      <c r="C59" s="764"/>
      <c r="D59" s="764"/>
      <c r="E59" s="760"/>
    </row>
    <row r="60" spans="1:5" ht="13.5" thickBot="1">
      <c r="A60" s="663" t="s">
        <v>483</v>
      </c>
      <c r="B60" s="664" t="s">
        <v>662</v>
      </c>
      <c r="C60" s="665" t="s">
        <v>485</v>
      </c>
      <c r="D60" s="666" t="s">
        <v>487</v>
      </c>
      <c r="E60" s="667" t="s">
        <v>486</v>
      </c>
    </row>
    <row r="61" spans="1:5" ht="12.75">
      <c r="A61" s="668" t="s">
        <v>132</v>
      </c>
      <c r="B61" s="688">
        <f aca="true" t="shared" si="2" ref="B61:B66">C61+D61+E61</f>
        <v>0</v>
      </c>
      <c r="C61" s="689"/>
      <c r="D61" s="689"/>
      <c r="E61" s="690"/>
    </row>
    <row r="62" spans="1:5" ht="12.75">
      <c r="A62" s="669" t="s">
        <v>143</v>
      </c>
      <c r="B62" s="691">
        <f t="shared" si="2"/>
        <v>0</v>
      </c>
      <c r="C62" s="692"/>
      <c r="D62" s="692"/>
      <c r="E62" s="692"/>
    </row>
    <row r="63" spans="1:5" ht="12.75">
      <c r="A63" s="670" t="s">
        <v>133</v>
      </c>
      <c r="B63" s="693">
        <f t="shared" si="2"/>
        <v>0</v>
      </c>
      <c r="C63" s="694"/>
      <c r="D63" s="694"/>
      <c r="E63" s="694"/>
    </row>
    <row r="64" spans="1:5" ht="12.75">
      <c r="A64" s="670" t="s">
        <v>145</v>
      </c>
      <c r="B64" s="693">
        <f t="shared" si="2"/>
        <v>0</v>
      </c>
      <c r="C64" s="694"/>
      <c r="D64" s="694"/>
      <c r="E64" s="694"/>
    </row>
    <row r="65" spans="1:5" ht="12.75">
      <c r="A65" s="670" t="s">
        <v>134</v>
      </c>
      <c r="B65" s="693">
        <f t="shared" si="2"/>
        <v>0</v>
      </c>
      <c r="C65" s="694"/>
      <c r="D65" s="694"/>
      <c r="E65" s="694"/>
    </row>
    <row r="66" spans="1:5" ht="13.5" thickBot="1">
      <c r="A66" s="670" t="s">
        <v>135</v>
      </c>
      <c r="B66" s="693">
        <f t="shared" si="2"/>
        <v>0</v>
      </c>
      <c r="C66" s="694"/>
      <c r="D66" s="694"/>
      <c r="E66" s="694"/>
    </row>
    <row r="67" spans="1:5" ht="13.5" thickBot="1">
      <c r="A67" s="671" t="s">
        <v>136</v>
      </c>
      <c r="B67" s="695">
        <f>B61+SUM(B63:B66)</f>
        <v>0</v>
      </c>
      <c r="C67" s="696">
        <f>C61+SUM(C63:C66)</f>
        <v>0</v>
      </c>
      <c r="D67" s="696">
        <f>D61+SUM(D63:D66)</f>
        <v>0</v>
      </c>
      <c r="E67" s="697">
        <f>E61+SUM(E63:E66)</f>
        <v>0</v>
      </c>
    </row>
    <row r="68" spans="1:5" ht="12.75">
      <c r="A68" s="672" t="s">
        <v>139</v>
      </c>
      <c r="B68" s="688">
        <f>C68+D68+E68</f>
        <v>0</v>
      </c>
      <c r="C68" s="689"/>
      <c r="D68" s="689"/>
      <c r="E68" s="690"/>
    </row>
    <row r="69" spans="1:5" ht="12.75">
      <c r="A69" s="673" t="s">
        <v>140</v>
      </c>
      <c r="B69" s="693">
        <f>C69+D69+E69</f>
        <v>0</v>
      </c>
      <c r="C69" s="694"/>
      <c r="D69" s="694"/>
      <c r="E69" s="694"/>
    </row>
    <row r="70" spans="1:5" ht="12.75">
      <c r="A70" s="673" t="s">
        <v>141</v>
      </c>
      <c r="B70" s="693">
        <f>C70+D70+E70</f>
        <v>0</v>
      </c>
      <c r="C70" s="694"/>
      <c r="D70" s="694"/>
      <c r="E70" s="694"/>
    </row>
    <row r="71" spans="1:5" ht="12.75">
      <c r="A71" s="673" t="s">
        <v>142</v>
      </c>
      <c r="B71" s="693">
        <f>C71+D71+E71</f>
        <v>0</v>
      </c>
      <c r="C71" s="694"/>
      <c r="D71" s="694"/>
      <c r="E71" s="694"/>
    </row>
    <row r="72" spans="1:5" ht="13.5" thickBot="1">
      <c r="A72" s="674"/>
      <c r="B72" s="698">
        <f>C72+D72+E72</f>
        <v>0</v>
      </c>
      <c r="C72" s="699"/>
      <c r="D72" s="699"/>
      <c r="E72" s="700"/>
    </row>
    <row r="73" spans="1:5" ht="13.5" thickBot="1">
      <c r="A73" s="675" t="s">
        <v>110</v>
      </c>
      <c r="B73" s="695">
        <f>SUM(B68:B72)</f>
        <v>0</v>
      </c>
      <c r="C73" s="696">
        <f>SUM(C68:C72)</f>
        <v>0</v>
      </c>
      <c r="D73" s="696">
        <f>SUM(D68:D72)</f>
        <v>0</v>
      </c>
      <c r="E73" s="697">
        <f>SUM(E68:E72)</f>
        <v>0</v>
      </c>
    </row>
    <row r="74" spans="1:5" ht="12.75">
      <c r="A74" s="157"/>
      <c r="B74" s="157"/>
      <c r="C74" s="157"/>
      <c r="D74" s="157"/>
      <c r="E74" s="157"/>
    </row>
    <row r="75" spans="1:5" ht="13.5">
      <c r="A75" s="750" t="s">
        <v>665</v>
      </c>
      <c r="B75" s="750"/>
      <c r="C75" s="751"/>
      <c r="D75" s="751"/>
      <c r="E75" s="751"/>
    </row>
    <row r="76" spans="1:5" ht="14.25" thickBot="1">
      <c r="A76" s="662"/>
      <c r="B76" s="662"/>
      <c r="C76" s="662"/>
      <c r="D76" s="662"/>
      <c r="E76" s="701" t="str">
        <f>$E$3</f>
        <v>Forintban!</v>
      </c>
    </row>
    <row r="77" spans="1:5" ht="13.5" thickBot="1">
      <c r="A77" s="752" t="s">
        <v>131</v>
      </c>
      <c r="B77" s="755" t="s">
        <v>660</v>
      </c>
      <c r="C77" s="756"/>
      <c r="D77" s="756"/>
      <c r="E77" s="757"/>
    </row>
    <row r="78" spans="1:5" ht="13.5" thickBot="1">
      <c r="A78" s="753"/>
      <c r="B78" s="758" t="s">
        <v>674</v>
      </c>
      <c r="C78" s="761" t="s">
        <v>661</v>
      </c>
      <c r="D78" s="762"/>
      <c r="E78" s="763"/>
    </row>
    <row r="79" spans="1:5" ht="12.75">
      <c r="A79" s="753"/>
      <c r="B79" s="759"/>
      <c r="C79" s="758" t="str">
        <f>CONCATENATE(TARTALOMJEGYZÉK!$A$1,". előtti tervezett forrás, kiadás")</f>
        <v>2021. előtti tervezett forrás, kiadás</v>
      </c>
      <c r="D79" s="758" t="str">
        <f>CONCATENATE(TARTALOMJEGYZÉK!$A$1,". évi eredeti előirányzat")</f>
        <v>2021. évi eredeti előirányzat</v>
      </c>
      <c r="E79" s="758" t="str">
        <f>CONCATENATE(TARTALOMJEGYZÉK!$A$1,". év utáni tervezett forrás, kiadás")</f>
        <v>2021. év utáni tervezett forrás, kiadás</v>
      </c>
    </row>
    <row r="80" spans="1:5" ht="13.5" thickBot="1">
      <c r="A80" s="754"/>
      <c r="B80" s="760"/>
      <c r="C80" s="764"/>
      <c r="D80" s="764"/>
      <c r="E80" s="760"/>
    </row>
    <row r="81" spans="1:5" ht="13.5" thickBot="1">
      <c r="A81" s="663" t="s">
        <v>483</v>
      </c>
      <c r="B81" s="664" t="s">
        <v>662</v>
      </c>
      <c r="C81" s="665" t="s">
        <v>485</v>
      </c>
      <c r="D81" s="666" t="s">
        <v>487</v>
      </c>
      <c r="E81" s="667" t="s">
        <v>486</v>
      </c>
    </row>
    <row r="82" spans="1:5" ht="12.75">
      <c r="A82" s="668" t="s">
        <v>132</v>
      </c>
      <c r="B82" s="688">
        <f aca="true" t="shared" si="3" ref="B82:B87">C82+D82+E82</f>
        <v>0</v>
      </c>
      <c r="C82" s="689"/>
      <c r="D82" s="689"/>
      <c r="E82" s="690"/>
    </row>
    <row r="83" spans="1:5" ht="12.75">
      <c r="A83" s="669" t="s">
        <v>143</v>
      </c>
      <c r="B83" s="691">
        <f t="shared" si="3"/>
        <v>0</v>
      </c>
      <c r="C83" s="692"/>
      <c r="D83" s="692"/>
      <c r="E83" s="692"/>
    </row>
    <row r="84" spans="1:5" ht="12.75">
      <c r="A84" s="670" t="s">
        <v>133</v>
      </c>
      <c r="B84" s="693">
        <f t="shared" si="3"/>
        <v>0</v>
      </c>
      <c r="C84" s="694"/>
      <c r="D84" s="694"/>
      <c r="E84" s="694"/>
    </row>
    <row r="85" spans="1:5" ht="12.75">
      <c r="A85" s="670" t="s">
        <v>145</v>
      </c>
      <c r="B85" s="693">
        <f t="shared" si="3"/>
        <v>0</v>
      </c>
      <c r="C85" s="694"/>
      <c r="D85" s="694"/>
      <c r="E85" s="694"/>
    </row>
    <row r="86" spans="1:5" ht="12.75">
      <c r="A86" s="670" t="s">
        <v>134</v>
      </c>
      <c r="B86" s="693">
        <f t="shared" si="3"/>
        <v>0</v>
      </c>
      <c r="C86" s="694"/>
      <c r="D86" s="694"/>
      <c r="E86" s="694"/>
    </row>
    <row r="87" spans="1:5" ht="13.5" thickBot="1">
      <c r="A87" s="670" t="s">
        <v>135</v>
      </c>
      <c r="B87" s="693">
        <f t="shared" si="3"/>
        <v>0</v>
      </c>
      <c r="C87" s="694"/>
      <c r="D87" s="694"/>
      <c r="E87" s="694"/>
    </row>
    <row r="88" spans="1:5" ht="13.5" thickBot="1">
      <c r="A88" s="671" t="s">
        <v>136</v>
      </c>
      <c r="B88" s="695">
        <f>B82+SUM(B84:B87)</f>
        <v>0</v>
      </c>
      <c r="C88" s="696">
        <f>C82+SUM(C84:C87)</f>
        <v>0</v>
      </c>
      <c r="D88" s="696">
        <f>D82+SUM(D84:D87)</f>
        <v>0</v>
      </c>
      <c r="E88" s="697">
        <f>E82+SUM(E84:E87)</f>
        <v>0</v>
      </c>
    </row>
    <row r="89" spans="1:5" ht="12.75">
      <c r="A89" s="672" t="s">
        <v>139</v>
      </c>
      <c r="B89" s="688">
        <f>C89+D89+E89</f>
        <v>0</v>
      </c>
      <c r="C89" s="689"/>
      <c r="D89" s="689"/>
      <c r="E89" s="690"/>
    </row>
    <row r="90" spans="1:5" ht="12.75">
      <c r="A90" s="673" t="s">
        <v>140</v>
      </c>
      <c r="B90" s="693">
        <f>C90+D90+E90</f>
        <v>0</v>
      </c>
      <c r="C90" s="694"/>
      <c r="D90" s="694"/>
      <c r="E90" s="694"/>
    </row>
    <row r="91" spans="1:5" ht="12.75">
      <c r="A91" s="673" t="s">
        <v>141</v>
      </c>
      <c r="B91" s="693">
        <f>C91+D91+E91</f>
        <v>0</v>
      </c>
      <c r="C91" s="694"/>
      <c r="D91" s="694"/>
      <c r="E91" s="694"/>
    </row>
    <row r="92" spans="1:5" ht="12.75">
      <c r="A92" s="673" t="s">
        <v>142</v>
      </c>
      <c r="B92" s="693">
        <f>C92+D92+E92</f>
        <v>0</v>
      </c>
      <c r="C92" s="694"/>
      <c r="D92" s="694"/>
      <c r="E92" s="694"/>
    </row>
    <row r="93" spans="1:5" ht="13.5" thickBot="1">
      <c r="A93" s="674"/>
      <c r="B93" s="698">
        <f>C93+D93+E93</f>
        <v>0</v>
      </c>
      <c r="C93" s="699"/>
      <c r="D93" s="699"/>
      <c r="E93" s="700"/>
    </row>
    <row r="94" spans="1:5" ht="13.5" thickBot="1">
      <c r="A94" s="675" t="s">
        <v>110</v>
      </c>
      <c r="B94" s="695">
        <f>SUM(B89:B93)</f>
        <v>0</v>
      </c>
      <c r="C94" s="696">
        <f>SUM(C89:C93)</f>
        <v>0</v>
      </c>
      <c r="D94" s="696">
        <f>SUM(D89:D93)</f>
        <v>0</v>
      </c>
      <c r="E94" s="697">
        <f>SUM(E89:E93)</f>
        <v>0</v>
      </c>
    </row>
    <row r="95" spans="1:5" ht="12.75">
      <c r="A95" s="157"/>
      <c r="B95" s="157"/>
      <c r="C95" s="157"/>
      <c r="D95" s="157"/>
      <c r="E95" s="157"/>
    </row>
    <row r="96" spans="1:5" ht="13.5">
      <c r="A96" s="750" t="s">
        <v>665</v>
      </c>
      <c r="B96" s="750"/>
      <c r="C96" s="751"/>
      <c r="D96" s="751"/>
      <c r="E96" s="751"/>
    </row>
    <row r="97" spans="1:5" ht="14.25" thickBot="1">
      <c r="A97" s="662"/>
      <c r="B97" s="662"/>
      <c r="C97" s="662"/>
      <c r="D97" s="662"/>
      <c r="E97" s="701" t="str">
        <f>$E$3</f>
        <v>Forintban!</v>
      </c>
    </row>
    <row r="98" spans="1:5" ht="13.5" thickBot="1">
      <c r="A98" s="752" t="s">
        <v>131</v>
      </c>
      <c r="B98" s="755" t="s">
        <v>660</v>
      </c>
      <c r="C98" s="756"/>
      <c r="D98" s="756"/>
      <c r="E98" s="757"/>
    </row>
    <row r="99" spans="1:5" ht="13.5" thickBot="1">
      <c r="A99" s="753"/>
      <c r="B99" s="758" t="s">
        <v>674</v>
      </c>
      <c r="C99" s="761" t="s">
        <v>661</v>
      </c>
      <c r="D99" s="762"/>
      <c r="E99" s="763"/>
    </row>
    <row r="100" spans="1:5" ht="12.75">
      <c r="A100" s="753"/>
      <c r="B100" s="759"/>
      <c r="C100" s="758" t="str">
        <f>CONCATENATE(TARTALOMJEGYZÉK!$A$1,". előtti tervezett forrás, kiadás")</f>
        <v>2021. előtti tervezett forrás, kiadás</v>
      </c>
      <c r="D100" s="758" t="str">
        <f>CONCATENATE(TARTALOMJEGYZÉK!$A$1,". évi eredeti előirányzat")</f>
        <v>2021. évi eredeti előirányzat</v>
      </c>
      <c r="E100" s="758" t="str">
        <f>CONCATENATE(TARTALOMJEGYZÉK!$A$1,". év utáni tervezett forrás, kiadás")</f>
        <v>2021. év utáni tervezett forrás, kiadás</v>
      </c>
    </row>
    <row r="101" spans="1:5" ht="13.5" thickBot="1">
      <c r="A101" s="754"/>
      <c r="B101" s="760"/>
      <c r="C101" s="764"/>
      <c r="D101" s="764"/>
      <c r="E101" s="760"/>
    </row>
    <row r="102" spans="1:5" ht="13.5" thickBot="1">
      <c r="A102" s="663" t="s">
        <v>483</v>
      </c>
      <c r="B102" s="664" t="s">
        <v>662</v>
      </c>
      <c r="C102" s="665" t="s">
        <v>485</v>
      </c>
      <c r="D102" s="666" t="s">
        <v>487</v>
      </c>
      <c r="E102" s="667" t="s">
        <v>486</v>
      </c>
    </row>
    <row r="103" spans="1:5" ht="12.75">
      <c r="A103" s="668" t="s">
        <v>132</v>
      </c>
      <c r="B103" s="688">
        <f aca="true" t="shared" si="4" ref="B103:B108">C103+D103+E103</f>
        <v>0</v>
      </c>
      <c r="C103" s="689"/>
      <c r="D103" s="689"/>
      <c r="E103" s="690"/>
    </row>
    <row r="104" spans="1:5" ht="12.75">
      <c r="A104" s="669" t="s">
        <v>143</v>
      </c>
      <c r="B104" s="691">
        <f t="shared" si="4"/>
        <v>0</v>
      </c>
      <c r="C104" s="692"/>
      <c r="D104" s="692"/>
      <c r="E104" s="692"/>
    </row>
    <row r="105" spans="1:5" ht="12.75">
      <c r="A105" s="670" t="s">
        <v>133</v>
      </c>
      <c r="B105" s="693">
        <f t="shared" si="4"/>
        <v>0</v>
      </c>
      <c r="C105" s="694"/>
      <c r="D105" s="694"/>
      <c r="E105" s="694"/>
    </row>
    <row r="106" spans="1:5" ht="12.75">
      <c r="A106" s="670" t="s">
        <v>145</v>
      </c>
      <c r="B106" s="693">
        <f t="shared" si="4"/>
        <v>0</v>
      </c>
      <c r="C106" s="694"/>
      <c r="D106" s="694"/>
      <c r="E106" s="694"/>
    </row>
    <row r="107" spans="1:5" ht="12.75">
      <c r="A107" s="670" t="s">
        <v>134</v>
      </c>
      <c r="B107" s="693">
        <f t="shared" si="4"/>
        <v>0</v>
      </c>
      <c r="C107" s="694"/>
      <c r="D107" s="694"/>
      <c r="E107" s="694"/>
    </row>
    <row r="108" spans="1:5" ht="13.5" thickBot="1">
      <c r="A108" s="670" t="s">
        <v>135</v>
      </c>
      <c r="B108" s="693">
        <f t="shared" si="4"/>
        <v>0</v>
      </c>
      <c r="C108" s="694"/>
      <c r="D108" s="694"/>
      <c r="E108" s="694"/>
    </row>
    <row r="109" spans="1:5" ht="13.5" thickBot="1">
      <c r="A109" s="671" t="s">
        <v>136</v>
      </c>
      <c r="B109" s="695">
        <f>B103+SUM(B105:B108)</f>
        <v>0</v>
      </c>
      <c r="C109" s="696">
        <f>C103+SUM(C105:C108)</f>
        <v>0</v>
      </c>
      <c r="D109" s="696">
        <f>D103+SUM(D105:D108)</f>
        <v>0</v>
      </c>
      <c r="E109" s="697">
        <f>E103+SUM(E105:E108)</f>
        <v>0</v>
      </c>
    </row>
    <row r="110" spans="1:5" ht="12.75">
      <c r="A110" s="672" t="s">
        <v>139</v>
      </c>
      <c r="B110" s="688">
        <f>C110+D110+E110</f>
        <v>0</v>
      </c>
      <c r="C110" s="689"/>
      <c r="D110" s="689"/>
      <c r="E110" s="690"/>
    </row>
    <row r="111" spans="1:5" ht="12.75">
      <c r="A111" s="673" t="s">
        <v>140</v>
      </c>
      <c r="B111" s="693">
        <f>C111+D111+E111</f>
        <v>0</v>
      </c>
      <c r="C111" s="694"/>
      <c r="D111" s="694"/>
      <c r="E111" s="694"/>
    </row>
    <row r="112" spans="1:5" ht="12.75">
      <c r="A112" s="673" t="s">
        <v>141</v>
      </c>
      <c r="B112" s="693">
        <f>C112+D112+E112</f>
        <v>0</v>
      </c>
      <c r="C112" s="694"/>
      <c r="D112" s="694"/>
      <c r="E112" s="694"/>
    </row>
    <row r="113" spans="1:5" ht="12.75">
      <c r="A113" s="673" t="s">
        <v>142</v>
      </c>
      <c r="B113" s="693">
        <f>C113+D113+E113</f>
        <v>0</v>
      </c>
      <c r="C113" s="694"/>
      <c r="D113" s="694"/>
      <c r="E113" s="694"/>
    </row>
    <row r="114" spans="1:5" ht="13.5" thickBot="1">
      <c r="A114" s="674"/>
      <c r="B114" s="698">
        <f>C114+D114+E114</f>
        <v>0</v>
      </c>
      <c r="C114" s="699"/>
      <c r="D114" s="699"/>
      <c r="E114" s="700"/>
    </row>
    <row r="115" spans="1:5" ht="13.5" thickBot="1">
      <c r="A115" s="675" t="s">
        <v>110</v>
      </c>
      <c r="B115" s="695">
        <f>SUM(B110:B114)</f>
        <v>0</v>
      </c>
      <c r="C115" s="696">
        <f>SUM(C110:C114)</f>
        <v>0</v>
      </c>
      <c r="D115" s="696">
        <f>SUM(D110:D114)</f>
        <v>0</v>
      </c>
      <c r="E115" s="697">
        <f>SUM(E110:E114)</f>
        <v>0</v>
      </c>
    </row>
    <row r="117" spans="1:5" ht="13.5">
      <c r="A117" s="750" t="s">
        <v>665</v>
      </c>
      <c r="B117" s="750"/>
      <c r="C117" s="751"/>
      <c r="D117" s="751"/>
      <c r="E117" s="751"/>
    </row>
    <row r="118" spans="1:5" ht="14.25" thickBot="1">
      <c r="A118" s="662"/>
      <c r="B118" s="662"/>
      <c r="C118" s="662"/>
      <c r="D118" s="662"/>
      <c r="E118" s="701" t="str">
        <f>$E$3</f>
        <v>Forintban!</v>
      </c>
    </row>
    <row r="119" spans="1:5" ht="13.5" thickBot="1">
      <c r="A119" s="752" t="s">
        <v>131</v>
      </c>
      <c r="B119" s="755" t="s">
        <v>660</v>
      </c>
      <c r="C119" s="756"/>
      <c r="D119" s="756"/>
      <c r="E119" s="757"/>
    </row>
    <row r="120" spans="1:5" ht="13.5" thickBot="1">
      <c r="A120" s="753"/>
      <c r="B120" s="758" t="s">
        <v>674</v>
      </c>
      <c r="C120" s="761" t="s">
        <v>661</v>
      </c>
      <c r="D120" s="762"/>
      <c r="E120" s="763"/>
    </row>
    <row r="121" spans="1:5" ht="12.75">
      <c r="A121" s="753"/>
      <c r="B121" s="759"/>
      <c r="C121" s="758" t="str">
        <f>CONCATENATE(TARTALOMJEGYZÉK!$A$1,". előtti tervezett forrás, kiadás")</f>
        <v>2021. előtti tervezett forrás, kiadás</v>
      </c>
      <c r="D121" s="758" t="str">
        <f>CONCATENATE(TARTALOMJEGYZÉK!$A$1,". évi eredeti előirányzat")</f>
        <v>2021. évi eredeti előirányzat</v>
      </c>
      <c r="E121" s="758" t="str">
        <f>CONCATENATE(TARTALOMJEGYZÉK!$A$1,". év utáni tervezett forrás, kiadás")</f>
        <v>2021. év utáni tervezett forrás, kiadás</v>
      </c>
    </row>
    <row r="122" spans="1:5" ht="13.5" thickBot="1">
      <c r="A122" s="754"/>
      <c r="B122" s="760"/>
      <c r="C122" s="764"/>
      <c r="D122" s="764"/>
      <c r="E122" s="760"/>
    </row>
    <row r="123" spans="1:5" ht="13.5" thickBot="1">
      <c r="A123" s="663" t="s">
        <v>483</v>
      </c>
      <c r="B123" s="664" t="s">
        <v>662</v>
      </c>
      <c r="C123" s="665" t="s">
        <v>485</v>
      </c>
      <c r="D123" s="666" t="s">
        <v>487</v>
      </c>
      <c r="E123" s="667" t="s">
        <v>486</v>
      </c>
    </row>
    <row r="124" spans="1:5" ht="12.75">
      <c r="A124" s="668" t="s">
        <v>132</v>
      </c>
      <c r="B124" s="688">
        <f aca="true" t="shared" si="5" ref="B124:B129">C124+D124+E124</f>
        <v>0</v>
      </c>
      <c r="C124" s="689"/>
      <c r="D124" s="689"/>
      <c r="E124" s="690"/>
    </row>
    <row r="125" spans="1:5" ht="12.75">
      <c r="A125" s="669" t="s">
        <v>143</v>
      </c>
      <c r="B125" s="691">
        <f t="shared" si="5"/>
        <v>0</v>
      </c>
      <c r="C125" s="692"/>
      <c r="D125" s="692"/>
      <c r="E125" s="692"/>
    </row>
    <row r="126" spans="1:5" ht="12.75">
      <c r="A126" s="670" t="s">
        <v>133</v>
      </c>
      <c r="B126" s="693">
        <f t="shared" si="5"/>
        <v>0</v>
      </c>
      <c r="C126" s="694"/>
      <c r="D126" s="694"/>
      <c r="E126" s="694"/>
    </row>
    <row r="127" spans="1:5" ht="12.75">
      <c r="A127" s="670" t="s">
        <v>145</v>
      </c>
      <c r="B127" s="693">
        <f t="shared" si="5"/>
        <v>0</v>
      </c>
      <c r="C127" s="694"/>
      <c r="D127" s="694"/>
      <c r="E127" s="694"/>
    </row>
    <row r="128" spans="1:5" ht="12.75">
      <c r="A128" s="670" t="s">
        <v>134</v>
      </c>
      <c r="B128" s="693">
        <f t="shared" si="5"/>
        <v>0</v>
      </c>
      <c r="C128" s="694"/>
      <c r="D128" s="694"/>
      <c r="E128" s="694"/>
    </row>
    <row r="129" spans="1:5" ht="13.5" thickBot="1">
      <c r="A129" s="670" t="s">
        <v>135</v>
      </c>
      <c r="B129" s="693">
        <f t="shared" si="5"/>
        <v>0</v>
      </c>
      <c r="C129" s="694"/>
      <c r="D129" s="694"/>
      <c r="E129" s="694"/>
    </row>
    <row r="130" spans="1:5" ht="13.5" thickBot="1">
      <c r="A130" s="671" t="s">
        <v>136</v>
      </c>
      <c r="B130" s="695">
        <f>B124+SUM(B126:B129)</f>
        <v>0</v>
      </c>
      <c r="C130" s="696">
        <f>C124+SUM(C126:C129)</f>
        <v>0</v>
      </c>
      <c r="D130" s="696">
        <f>D124+SUM(D126:D129)</f>
        <v>0</v>
      </c>
      <c r="E130" s="697">
        <f>E124+SUM(E126:E129)</f>
        <v>0</v>
      </c>
    </row>
    <row r="131" spans="1:5" ht="12.75">
      <c r="A131" s="672" t="s">
        <v>139</v>
      </c>
      <c r="B131" s="688">
        <f>C131+D131+E131</f>
        <v>0</v>
      </c>
      <c r="C131" s="689"/>
      <c r="D131" s="689"/>
      <c r="E131" s="690"/>
    </row>
    <row r="132" spans="1:5" ht="12.75">
      <c r="A132" s="673" t="s">
        <v>140</v>
      </c>
      <c r="B132" s="693">
        <f>C132+D132+E132</f>
        <v>0</v>
      </c>
      <c r="C132" s="694"/>
      <c r="D132" s="694"/>
      <c r="E132" s="694"/>
    </row>
    <row r="133" spans="1:5" ht="12.75">
      <c r="A133" s="673" t="s">
        <v>141</v>
      </c>
      <c r="B133" s="693">
        <f>C133+D133+E133</f>
        <v>0</v>
      </c>
      <c r="C133" s="694"/>
      <c r="D133" s="694"/>
      <c r="E133" s="694"/>
    </row>
    <row r="134" spans="1:5" ht="12.75">
      <c r="A134" s="673" t="s">
        <v>142</v>
      </c>
      <c r="B134" s="693">
        <f>C134+D134+E134</f>
        <v>0</v>
      </c>
      <c r="C134" s="694"/>
      <c r="D134" s="694"/>
      <c r="E134" s="694"/>
    </row>
    <row r="135" spans="1:5" ht="13.5" thickBot="1">
      <c r="A135" s="674"/>
      <c r="B135" s="698">
        <f>C135+D135+E135</f>
        <v>0</v>
      </c>
      <c r="C135" s="699"/>
      <c r="D135" s="699"/>
      <c r="E135" s="700"/>
    </row>
    <row r="136" spans="1:5" ht="13.5" thickBot="1">
      <c r="A136" s="675" t="s">
        <v>110</v>
      </c>
      <c r="B136" s="695">
        <f>SUM(B131:B135)</f>
        <v>0</v>
      </c>
      <c r="C136" s="696">
        <f>SUM(C131:C135)</f>
        <v>0</v>
      </c>
      <c r="D136" s="696">
        <f>SUM(D131:D135)</f>
        <v>0</v>
      </c>
      <c r="E136" s="697">
        <f>SUM(E131:E135)</f>
        <v>0</v>
      </c>
    </row>
    <row r="138" spans="1:5" ht="13.5">
      <c r="A138" s="750" t="s">
        <v>665</v>
      </c>
      <c r="B138" s="750"/>
      <c r="C138" s="751"/>
      <c r="D138" s="751"/>
      <c r="E138" s="751"/>
    </row>
    <row r="139" spans="1:5" ht="14.25" thickBot="1">
      <c r="A139" s="662"/>
      <c r="B139" s="662"/>
      <c r="C139" s="662"/>
      <c r="D139" s="662"/>
      <c r="E139" s="701" t="str">
        <f>$E$3</f>
        <v>Forintban!</v>
      </c>
    </row>
    <row r="140" spans="1:5" ht="13.5" thickBot="1">
      <c r="A140" s="752" t="s">
        <v>131</v>
      </c>
      <c r="B140" s="755" t="s">
        <v>660</v>
      </c>
      <c r="C140" s="756"/>
      <c r="D140" s="756"/>
      <c r="E140" s="757"/>
    </row>
    <row r="141" spans="1:5" ht="13.5" thickBot="1">
      <c r="A141" s="753"/>
      <c r="B141" s="758" t="s">
        <v>674</v>
      </c>
      <c r="C141" s="761" t="s">
        <v>661</v>
      </c>
      <c r="D141" s="762"/>
      <c r="E141" s="763"/>
    </row>
    <row r="142" spans="1:5" ht="12.75">
      <c r="A142" s="753"/>
      <c r="B142" s="759"/>
      <c r="C142" s="758" t="str">
        <f>CONCATENATE(TARTALOMJEGYZÉK!$A$1,". előtti tervezett forrás, kiadás")</f>
        <v>2021. előtti tervezett forrás, kiadás</v>
      </c>
      <c r="D142" s="758" t="str">
        <f>CONCATENATE(TARTALOMJEGYZÉK!$A$1,". évi eredeti előirányzat")</f>
        <v>2021. évi eredeti előirányzat</v>
      </c>
      <c r="E142" s="758" t="str">
        <f>CONCATENATE(TARTALOMJEGYZÉK!$A$1,". év utáni tervezett forrás, kiadás")</f>
        <v>2021. év utáni tervezett forrás, kiadás</v>
      </c>
    </row>
    <row r="143" spans="1:5" ht="13.5" thickBot="1">
      <c r="A143" s="754"/>
      <c r="B143" s="760"/>
      <c r="C143" s="764"/>
      <c r="D143" s="764"/>
      <c r="E143" s="760"/>
    </row>
    <row r="144" spans="1:5" ht="13.5" thickBot="1">
      <c r="A144" s="663" t="s">
        <v>483</v>
      </c>
      <c r="B144" s="664" t="s">
        <v>662</v>
      </c>
      <c r="C144" s="665" t="s">
        <v>485</v>
      </c>
      <c r="D144" s="666" t="s">
        <v>487</v>
      </c>
      <c r="E144" s="667" t="s">
        <v>486</v>
      </c>
    </row>
    <row r="145" spans="1:5" ht="12.75">
      <c r="A145" s="668" t="s">
        <v>132</v>
      </c>
      <c r="B145" s="688">
        <f aca="true" t="shared" si="6" ref="B145:B150">C145+D145+E145</f>
        <v>0</v>
      </c>
      <c r="C145" s="689"/>
      <c r="D145" s="689"/>
      <c r="E145" s="690"/>
    </row>
    <row r="146" spans="1:5" ht="12.75">
      <c r="A146" s="669" t="s">
        <v>143</v>
      </c>
      <c r="B146" s="691">
        <f t="shared" si="6"/>
        <v>0</v>
      </c>
      <c r="C146" s="692"/>
      <c r="D146" s="692"/>
      <c r="E146" s="692"/>
    </row>
    <row r="147" spans="1:5" ht="12.75">
      <c r="A147" s="670" t="s">
        <v>133</v>
      </c>
      <c r="B147" s="693">
        <f t="shared" si="6"/>
        <v>0</v>
      </c>
      <c r="C147" s="694"/>
      <c r="D147" s="694"/>
      <c r="E147" s="694"/>
    </row>
    <row r="148" spans="1:5" ht="12.75">
      <c r="A148" s="670" t="s">
        <v>145</v>
      </c>
      <c r="B148" s="693">
        <f t="shared" si="6"/>
        <v>0</v>
      </c>
      <c r="C148" s="694"/>
      <c r="D148" s="694"/>
      <c r="E148" s="694"/>
    </row>
    <row r="149" spans="1:5" ht="12.75">
      <c r="A149" s="670" t="s">
        <v>134</v>
      </c>
      <c r="B149" s="693">
        <f t="shared" si="6"/>
        <v>0</v>
      </c>
      <c r="C149" s="694"/>
      <c r="D149" s="694"/>
      <c r="E149" s="694"/>
    </row>
    <row r="150" spans="1:5" ht="13.5" thickBot="1">
      <c r="A150" s="670" t="s">
        <v>135</v>
      </c>
      <c r="B150" s="693">
        <f t="shared" si="6"/>
        <v>0</v>
      </c>
      <c r="C150" s="694"/>
      <c r="D150" s="694"/>
      <c r="E150" s="694"/>
    </row>
    <row r="151" spans="1:5" ht="13.5" thickBot="1">
      <c r="A151" s="671" t="s">
        <v>136</v>
      </c>
      <c r="B151" s="695">
        <f>B145+SUM(B147:B150)</f>
        <v>0</v>
      </c>
      <c r="C151" s="696">
        <f>C145+SUM(C147:C150)</f>
        <v>0</v>
      </c>
      <c r="D151" s="696">
        <f>D145+SUM(D147:D150)</f>
        <v>0</v>
      </c>
      <c r="E151" s="697">
        <f>E145+SUM(E147:E150)</f>
        <v>0</v>
      </c>
    </row>
    <row r="152" spans="1:5" ht="12.75">
      <c r="A152" s="672" t="s">
        <v>139</v>
      </c>
      <c r="B152" s="688">
        <f>C152+D152+E152</f>
        <v>0</v>
      </c>
      <c r="C152" s="689"/>
      <c r="D152" s="689"/>
      <c r="E152" s="690"/>
    </row>
    <row r="153" spans="1:5" ht="12.75">
      <c r="A153" s="673" t="s">
        <v>140</v>
      </c>
      <c r="B153" s="693">
        <f>C153+D153+E153</f>
        <v>0</v>
      </c>
      <c r="C153" s="694"/>
      <c r="D153" s="694"/>
      <c r="E153" s="694"/>
    </row>
    <row r="154" spans="1:5" ht="12.75">
      <c r="A154" s="673" t="s">
        <v>141</v>
      </c>
      <c r="B154" s="693">
        <f>C154+D154+E154</f>
        <v>0</v>
      </c>
      <c r="C154" s="694"/>
      <c r="D154" s="694"/>
      <c r="E154" s="694"/>
    </row>
    <row r="155" spans="1:5" ht="12.75">
      <c r="A155" s="673" t="s">
        <v>142</v>
      </c>
      <c r="B155" s="693">
        <f>C155+D155+E155</f>
        <v>0</v>
      </c>
      <c r="C155" s="694"/>
      <c r="D155" s="694"/>
      <c r="E155" s="694"/>
    </row>
    <row r="156" spans="1:5" ht="13.5" thickBot="1">
      <c r="A156" s="674"/>
      <c r="B156" s="698">
        <f>C156+D156+E156</f>
        <v>0</v>
      </c>
      <c r="C156" s="699"/>
      <c r="D156" s="699"/>
      <c r="E156" s="700"/>
    </row>
    <row r="157" spans="1:5" ht="13.5" thickBot="1">
      <c r="A157" s="675" t="s">
        <v>110</v>
      </c>
      <c r="B157" s="695">
        <f>SUM(B152:B156)</f>
        <v>0</v>
      </c>
      <c r="C157" s="696">
        <f>SUM(C152:C156)</f>
        <v>0</v>
      </c>
      <c r="D157" s="696">
        <f>SUM(D152:D156)</f>
        <v>0</v>
      </c>
      <c r="E157" s="697">
        <f>SUM(E152:E156)</f>
        <v>0</v>
      </c>
    </row>
    <row r="159" spans="1:5" ht="13.5">
      <c r="A159" s="750" t="s">
        <v>665</v>
      </c>
      <c r="B159" s="750"/>
      <c r="C159" s="751"/>
      <c r="D159" s="751"/>
      <c r="E159" s="751"/>
    </row>
    <row r="160" spans="1:5" ht="14.25" thickBot="1">
      <c r="A160" s="662"/>
      <c r="B160" s="662"/>
      <c r="C160" s="662"/>
      <c r="D160" s="662"/>
      <c r="E160" s="701" t="str">
        <f>$E$3</f>
        <v>Forintban!</v>
      </c>
    </row>
    <row r="161" spans="1:5" ht="13.5" thickBot="1">
      <c r="A161" s="752" t="s">
        <v>131</v>
      </c>
      <c r="B161" s="755" t="s">
        <v>660</v>
      </c>
      <c r="C161" s="756"/>
      <c r="D161" s="756"/>
      <c r="E161" s="757"/>
    </row>
    <row r="162" spans="1:5" ht="13.5" thickBot="1">
      <c r="A162" s="753"/>
      <c r="B162" s="758" t="s">
        <v>674</v>
      </c>
      <c r="C162" s="761" t="s">
        <v>661</v>
      </c>
      <c r="D162" s="762"/>
      <c r="E162" s="763"/>
    </row>
    <row r="163" spans="1:5" ht="12.75">
      <c r="A163" s="753"/>
      <c r="B163" s="759"/>
      <c r="C163" s="758" t="str">
        <f>CONCATENATE(TARTALOMJEGYZÉK!$A$1,". előtti tervezett forrás, kiadás")</f>
        <v>2021. előtti tervezett forrás, kiadás</v>
      </c>
      <c r="D163" s="758" t="str">
        <f>CONCATENATE(TARTALOMJEGYZÉK!$A$1,". évi eredeti előirányzat")</f>
        <v>2021. évi eredeti előirányzat</v>
      </c>
      <c r="E163" s="758" t="str">
        <f>CONCATENATE(TARTALOMJEGYZÉK!$A$1,". év utáni tervezett forrás, kiadás")</f>
        <v>2021. év utáni tervezett forrás, kiadás</v>
      </c>
    </row>
    <row r="164" spans="1:5" ht="13.5" thickBot="1">
      <c r="A164" s="754"/>
      <c r="B164" s="760"/>
      <c r="C164" s="764"/>
      <c r="D164" s="764"/>
      <c r="E164" s="760"/>
    </row>
    <row r="165" spans="1:5" ht="13.5" thickBot="1">
      <c r="A165" s="663" t="s">
        <v>483</v>
      </c>
      <c r="B165" s="664" t="s">
        <v>662</v>
      </c>
      <c r="C165" s="665" t="s">
        <v>485</v>
      </c>
      <c r="D165" s="666" t="s">
        <v>487</v>
      </c>
      <c r="E165" s="667" t="s">
        <v>486</v>
      </c>
    </row>
    <row r="166" spans="1:5" ht="12.75">
      <c r="A166" s="668" t="s">
        <v>132</v>
      </c>
      <c r="B166" s="688">
        <f aca="true" t="shared" si="7" ref="B166:B171">C166+D166+E166</f>
        <v>0</v>
      </c>
      <c r="C166" s="689"/>
      <c r="D166" s="689"/>
      <c r="E166" s="690"/>
    </row>
    <row r="167" spans="1:5" ht="12.75">
      <c r="A167" s="669" t="s">
        <v>143</v>
      </c>
      <c r="B167" s="691">
        <f t="shared" si="7"/>
        <v>0</v>
      </c>
      <c r="C167" s="692"/>
      <c r="D167" s="692"/>
      <c r="E167" s="692"/>
    </row>
    <row r="168" spans="1:5" ht="12.75">
      <c r="A168" s="670" t="s">
        <v>133</v>
      </c>
      <c r="B168" s="693">
        <f t="shared" si="7"/>
        <v>0</v>
      </c>
      <c r="C168" s="694"/>
      <c r="D168" s="694"/>
      <c r="E168" s="694"/>
    </row>
    <row r="169" spans="1:5" ht="12.75">
      <c r="A169" s="670" t="s">
        <v>145</v>
      </c>
      <c r="B169" s="693">
        <f t="shared" si="7"/>
        <v>0</v>
      </c>
      <c r="C169" s="694"/>
      <c r="D169" s="694"/>
      <c r="E169" s="694"/>
    </row>
    <row r="170" spans="1:5" ht="12.75">
      <c r="A170" s="670" t="s">
        <v>134</v>
      </c>
      <c r="B170" s="693">
        <f t="shared" si="7"/>
        <v>0</v>
      </c>
      <c r="C170" s="694"/>
      <c r="D170" s="694"/>
      <c r="E170" s="694"/>
    </row>
    <row r="171" spans="1:5" ht="13.5" thickBot="1">
      <c r="A171" s="670" t="s">
        <v>135</v>
      </c>
      <c r="B171" s="693">
        <f t="shared" si="7"/>
        <v>0</v>
      </c>
      <c r="C171" s="694"/>
      <c r="D171" s="694"/>
      <c r="E171" s="694"/>
    </row>
    <row r="172" spans="1:5" ht="13.5" thickBot="1">
      <c r="A172" s="671" t="s">
        <v>136</v>
      </c>
      <c r="B172" s="695">
        <f>B166+SUM(B168:B171)</f>
        <v>0</v>
      </c>
      <c r="C172" s="696">
        <f>C166+SUM(C168:C171)</f>
        <v>0</v>
      </c>
      <c r="D172" s="696">
        <f>D166+SUM(D168:D171)</f>
        <v>0</v>
      </c>
      <c r="E172" s="697">
        <f>E166+SUM(E168:E171)</f>
        <v>0</v>
      </c>
    </row>
    <row r="173" spans="1:5" ht="12.75">
      <c r="A173" s="672" t="s">
        <v>139</v>
      </c>
      <c r="B173" s="688">
        <f>C173+D173+E173</f>
        <v>0</v>
      </c>
      <c r="C173" s="689"/>
      <c r="D173" s="689"/>
      <c r="E173" s="690"/>
    </row>
    <row r="174" spans="1:5" ht="12.75">
      <c r="A174" s="673" t="s">
        <v>140</v>
      </c>
      <c r="B174" s="693">
        <f>C174+D174+E174</f>
        <v>0</v>
      </c>
      <c r="C174" s="694"/>
      <c r="D174" s="694"/>
      <c r="E174" s="694"/>
    </row>
    <row r="175" spans="1:5" ht="12.75">
      <c r="A175" s="673" t="s">
        <v>141</v>
      </c>
      <c r="B175" s="693">
        <f>C175+D175+E175</f>
        <v>0</v>
      </c>
      <c r="C175" s="694"/>
      <c r="D175" s="694"/>
      <c r="E175" s="694"/>
    </row>
    <row r="176" spans="1:5" ht="12.75">
      <c r="A176" s="673" t="s">
        <v>142</v>
      </c>
      <c r="B176" s="693">
        <f>C176+D176+E176</f>
        <v>0</v>
      </c>
      <c r="C176" s="694"/>
      <c r="D176" s="694"/>
      <c r="E176" s="694"/>
    </row>
    <row r="177" spans="1:5" ht="13.5" thickBot="1">
      <c r="A177" s="674"/>
      <c r="B177" s="698">
        <f>C177+D177+E177</f>
        <v>0</v>
      </c>
      <c r="C177" s="699"/>
      <c r="D177" s="699"/>
      <c r="E177" s="700"/>
    </row>
    <row r="178" spans="1:5" ht="13.5" thickBot="1">
      <c r="A178" s="675" t="s">
        <v>110</v>
      </c>
      <c r="B178" s="695">
        <f>SUM(B173:B177)</f>
        <v>0</v>
      </c>
      <c r="C178" s="696">
        <f>SUM(C173:C177)</f>
        <v>0</v>
      </c>
      <c r="D178" s="696">
        <f>SUM(D173:D177)</f>
        <v>0</v>
      </c>
      <c r="E178" s="697">
        <f>SUM(E173:E177)</f>
        <v>0</v>
      </c>
    </row>
    <row r="180" spans="1:5" ht="13.5">
      <c r="A180" s="750" t="s">
        <v>665</v>
      </c>
      <c r="B180" s="750"/>
      <c r="C180" s="751"/>
      <c r="D180" s="751"/>
      <c r="E180" s="751"/>
    </row>
    <row r="181" spans="1:5" ht="14.25" thickBot="1">
      <c r="A181" s="662"/>
      <c r="B181" s="662"/>
      <c r="C181" s="662"/>
      <c r="D181" s="662"/>
      <c r="E181" s="701" t="str">
        <f>$E$3</f>
        <v>Forintban!</v>
      </c>
    </row>
    <row r="182" spans="1:5" ht="13.5" thickBot="1">
      <c r="A182" s="752" t="s">
        <v>131</v>
      </c>
      <c r="B182" s="755" t="s">
        <v>660</v>
      </c>
      <c r="C182" s="756"/>
      <c r="D182" s="756"/>
      <c r="E182" s="757"/>
    </row>
    <row r="183" spans="1:5" ht="13.5" thickBot="1">
      <c r="A183" s="753"/>
      <c r="B183" s="758" t="s">
        <v>674</v>
      </c>
      <c r="C183" s="761" t="s">
        <v>661</v>
      </c>
      <c r="D183" s="762"/>
      <c r="E183" s="763"/>
    </row>
    <row r="184" spans="1:5" ht="12.75">
      <c r="A184" s="753"/>
      <c r="B184" s="759"/>
      <c r="C184" s="758" t="str">
        <f>CONCATENATE(TARTALOMJEGYZÉK!$A$1,". előtti tervezett forrás, kiadás")</f>
        <v>2021. előtti tervezett forrás, kiadás</v>
      </c>
      <c r="D184" s="758" t="str">
        <f>CONCATENATE(TARTALOMJEGYZÉK!$A$1,". évi eredeti előirányzat")</f>
        <v>2021. évi eredeti előirányzat</v>
      </c>
      <c r="E184" s="758" t="str">
        <f>CONCATENATE(TARTALOMJEGYZÉK!$A$1,". év utáni tervezett forrás, kiadás")</f>
        <v>2021. év utáni tervezett forrás, kiadás</v>
      </c>
    </row>
    <row r="185" spans="1:5" ht="13.5" thickBot="1">
      <c r="A185" s="754"/>
      <c r="B185" s="760"/>
      <c r="C185" s="764"/>
      <c r="D185" s="764"/>
      <c r="E185" s="760"/>
    </row>
    <row r="186" spans="1:5" ht="13.5" thickBot="1">
      <c r="A186" s="663" t="s">
        <v>483</v>
      </c>
      <c r="B186" s="664" t="s">
        <v>662</v>
      </c>
      <c r="C186" s="665" t="s">
        <v>485</v>
      </c>
      <c r="D186" s="666" t="s">
        <v>487</v>
      </c>
      <c r="E186" s="667" t="s">
        <v>486</v>
      </c>
    </row>
    <row r="187" spans="1:5" ht="12.75">
      <c r="A187" s="668" t="s">
        <v>132</v>
      </c>
      <c r="B187" s="688">
        <f aca="true" t="shared" si="8" ref="B187:B192">C187+D187+E187</f>
        <v>0</v>
      </c>
      <c r="C187" s="689"/>
      <c r="D187" s="689"/>
      <c r="E187" s="690"/>
    </row>
    <row r="188" spans="1:5" ht="12.75">
      <c r="A188" s="669" t="s">
        <v>143</v>
      </c>
      <c r="B188" s="691">
        <f t="shared" si="8"/>
        <v>0</v>
      </c>
      <c r="C188" s="692"/>
      <c r="D188" s="692"/>
      <c r="E188" s="692"/>
    </row>
    <row r="189" spans="1:5" ht="12.75">
      <c r="A189" s="670" t="s">
        <v>133</v>
      </c>
      <c r="B189" s="693">
        <f t="shared" si="8"/>
        <v>0</v>
      </c>
      <c r="C189" s="694"/>
      <c r="D189" s="694"/>
      <c r="E189" s="694"/>
    </row>
    <row r="190" spans="1:5" ht="12.75">
      <c r="A190" s="670" t="s">
        <v>145</v>
      </c>
      <c r="B190" s="693">
        <f t="shared" si="8"/>
        <v>0</v>
      </c>
      <c r="C190" s="694"/>
      <c r="D190" s="694"/>
      <c r="E190" s="694"/>
    </row>
    <row r="191" spans="1:5" ht="12.75">
      <c r="A191" s="670" t="s">
        <v>134</v>
      </c>
      <c r="B191" s="693">
        <f t="shared" si="8"/>
        <v>0</v>
      </c>
      <c r="C191" s="694"/>
      <c r="D191" s="694"/>
      <c r="E191" s="694"/>
    </row>
    <row r="192" spans="1:5" ht="13.5" thickBot="1">
      <c r="A192" s="670" t="s">
        <v>135</v>
      </c>
      <c r="B192" s="693">
        <f t="shared" si="8"/>
        <v>0</v>
      </c>
      <c r="C192" s="694"/>
      <c r="D192" s="694"/>
      <c r="E192" s="694"/>
    </row>
    <row r="193" spans="1:5" ht="13.5" thickBot="1">
      <c r="A193" s="671" t="s">
        <v>136</v>
      </c>
      <c r="B193" s="695">
        <f>B187+SUM(B189:B192)</f>
        <v>0</v>
      </c>
      <c r="C193" s="696">
        <f>C187+SUM(C189:C192)</f>
        <v>0</v>
      </c>
      <c r="D193" s="696">
        <f>D187+SUM(D189:D192)</f>
        <v>0</v>
      </c>
      <c r="E193" s="697">
        <f>E187+SUM(E189:E192)</f>
        <v>0</v>
      </c>
    </row>
    <row r="194" spans="1:5" ht="12.75">
      <c r="A194" s="672" t="s">
        <v>139</v>
      </c>
      <c r="B194" s="688">
        <f>C194+D194+E194</f>
        <v>0</v>
      </c>
      <c r="C194" s="689"/>
      <c r="D194" s="689"/>
      <c r="E194" s="690"/>
    </row>
    <row r="195" spans="1:5" ht="12.75">
      <c r="A195" s="673" t="s">
        <v>140</v>
      </c>
      <c r="B195" s="693">
        <f>C195+D195+E195</f>
        <v>0</v>
      </c>
      <c r="C195" s="694"/>
      <c r="D195" s="694"/>
      <c r="E195" s="694"/>
    </row>
    <row r="196" spans="1:5" ht="12.75">
      <c r="A196" s="673" t="s">
        <v>141</v>
      </c>
      <c r="B196" s="693">
        <f>C196+D196+E196</f>
        <v>0</v>
      </c>
      <c r="C196" s="694"/>
      <c r="D196" s="694"/>
      <c r="E196" s="694"/>
    </row>
    <row r="197" spans="1:5" ht="12.75">
      <c r="A197" s="673" t="s">
        <v>142</v>
      </c>
      <c r="B197" s="693">
        <f>C197+D197+E197</f>
        <v>0</v>
      </c>
      <c r="C197" s="694"/>
      <c r="D197" s="694"/>
      <c r="E197" s="694"/>
    </row>
    <row r="198" spans="1:5" ht="13.5" thickBot="1">
      <c r="A198" s="674"/>
      <c r="B198" s="698">
        <f>C198+D198+E198</f>
        <v>0</v>
      </c>
      <c r="C198" s="699"/>
      <c r="D198" s="699"/>
      <c r="E198" s="700"/>
    </row>
    <row r="199" spans="1:5" ht="13.5" thickBot="1">
      <c r="A199" s="675" t="s">
        <v>110</v>
      </c>
      <c r="B199" s="695">
        <f>SUM(B194:B198)</f>
        <v>0</v>
      </c>
      <c r="C199" s="696">
        <f>SUM(C194:C198)</f>
        <v>0</v>
      </c>
      <c r="D199" s="696">
        <f>SUM(D194:D198)</f>
        <v>0</v>
      </c>
      <c r="E199" s="697">
        <f>SUM(E194:E198)</f>
        <v>0</v>
      </c>
    </row>
    <row r="201" spans="1:5" ht="13.5">
      <c r="A201" s="750" t="s">
        <v>665</v>
      </c>
      <c r="B201" s="750"/>
      <c r="C201" s="751"/>
      <c r="D201" s="751"/>
      <c r="E201" s="751"/>
    </row>
    <row r="202" spans="1:5" ht="14.25" thickBot="1">
      <c r="A202" s="662"/>
      <c r="B202" s="662"/>
      <c r="C202" s="662"/>
      <c r="D202" s="662"/>
      <c r="E202" s="701" t="str">
        <f>$E$3</f>
        <v>Forintban!</v>
      </c>
    </row>
    <row r="203" spans="1:5" ht="13.5" thickBot="1">
      <c r="A203" s="752" t="s">
        <v>131</v>
      </c>
      <c r="B203" s="755" t="s">
        <v>660</v>
      </c>
      <c r="C203" s="756"/>
      <c r="D203" s="756"/>
      <c r="E203" s="757"/>
    </row>
    <row r="204" spans="1:5" ht="13.5" thickBot="1">
      <c r="A204" s="753"/>
      <c r="B204" s="758" t="s">
        <v>674</v>
      </c>
      <c r="C204" s="761" t="s">
        <v>661</v>
      </c>
      <c r="D204" s="762"/>
      <c r="E204" s="763"/>
    </row>
    <row r="205" spans="1:5" ht="12.75">
      <c r="A205" s="753"/>
      <c r="B205" s="759"/>
      <c r="C205" s="758" t="str">
        <f>CONCATENATE(TARTALOMJEGYZÉK!$A$1,". előtti tervezett forrás, kiadás")</f>
        <v>2021. előtti tervezett forrás, kiadás</v>
      </c>
      <c r="D205" s="758" t="str">
        <f>CONCATENATE(TARTALOMJEGYZÉK!$A$1,". évi eredeti előirányzat")</f>
        <v>2021. évi eredeti előirányzat</v>
      </c>
      <c r="E205" s="758" t="str">
        <f>CONCATENATE(TARTALOMJEGYZÉK!$A$1,". év utáni tervezett forrás, kiadás")</f>
        <v>2021. év utáni tervezett forrás, kiadás</v>
      </c>
    </row>
    <row r="206" spans="1:5" ht="13.5" thickBot="1">
      <c r="A206" s="754"/>
      <c r="B206" s="760"/>
      <c r="C206" s="764"/>
      <c r="D206" s="764"/>
      <c r="E206" s="760"/>
    </row>
    <row r="207" spans="1:5" ht="13.5" thickBot="1">
      <c r="A207" s="663" t="s">
        <v>483</v>
      </c>
      <c r="B207" s="664" t="s">
        <v>662</v>
      </c>
      <c r="C207" s="665" t="s">
        <v>485</v>
      </c>
      <c r="D207" s="666" t="s">
        <v>487</v>
      </c>
      <c r="E207" s="667" t="s">
        <v>486</v>
      </c>
    </row>
    <row r="208" spans="1:5" ht="12.75">
      <c r="A208" s="668" t="s">
        <v>132</v>
      </c>
      <c r="B208" s="688">
        <f aca="true" t="shared" si="9" ref="B208:B213">C208+D208+E208</f>
        <v>0</v>
      </c>
      <c r="C208" s="689"/>
      <c r="D208" s="689"/>
      <c r="E208" s="690"/>
    </row>
    <row r="209" spans="1:5" ht="12.75">
      <c r="A209" s="669" t="s">
        <v>143</v>
      </c>
      <c r="B209" s="691">
        <f t="shared" si="9"/>
        <v>0</v>
      </c>
      <c r="C209" s="692"/>
      <c r="D209" s="692"/>
      <c r="E209" s="692"/>
    </row>
    <row r="210" spans="1:5" ht="12.75">
      <c r="A210" s="670" t="s">
        <v>133</v>
      </c>
      <c r="B210" s="693">
        <f t="shared" si="9"/>
        <v>0</v>
      </c>
      <c r="C210" s="694"/>
      <c r="D210" s="694"/>
      <c r="E210" s="694"/>
    </row>
    <row r="211" spans="1:5" ht="12.75">
      <c r="A211" s="670" t="s">
        <v>145</v>
      </c>
      <c r="B211" s="693">
        <f t="shared" si="9"/>
        <v>0</v>
      </c>
      <c r="C211" s="694"/>
      <c r="D211" s="694"/>
      <c r="E211" s="694"/>
    </row>
    <row r="212" spans="1:5" ht="12.75">
      <c r="A212" s="670" t="s">
        <v>134</v>
      </c>
      <c r="B212" s="693">
        <f t="shared" si="9"/>
        <v>0</v>
      </c>
      <c r="C212" s="694"/>
      <c r="D212" s="694"/>
      <c r="E212" s="694"/>
    </row>
    <row r="213" spans="1:5" ht="13.5" thickBot="1">
      <c r="A213" s="670" t="s">
        <v>135</v>
      </c>
      <c r="B213" s="693">
        <f t="shared" si="9"/>
        <v>0</v>
      </c>
      <c r="C213" s="694"/>
      <c r="D213" s="694"/>
      <c r="E213" s="694"/>
    </row>
    <row r="214" spans="1:5" ht="13.5" thickBot="1">
      <c r="A214" s="671" t="s">
        <v>136</v>
      </c>
      <c r="B214" s="695">
        <f>B208+SUM(B210:B213)</f>
        <v>0</v>
      </c>
      <c r="C214" s="696">
        <f>C208+SUM(C210:C213)</f>
        <v>0</v>
      </c>
      <c r="D214" s="696">
        <f>D208+SUM(D210:D213)</f>
        <v>0</v>
      </c>
      <c r="E214" s="697">
        <f>E208+SUM(E210:E213)</f>
        <v>0</v>
      </c>
    </row>
    <row r="215" spans="1:5" ht="12.75">
      <c r="A215" s="672" t="s">
        <v>139</v>
      </c>
      <c r="B215" s="688">
        <f>C215+D215+E215</f>
        <v>0</v>
      </c>
      <c r="C215" s="689"/>
      <c r="D215" s="689"/>
      <c r="E215" s="690"/>
    </row>
    <row r="216" spans="1:5" ht="12.75">
      <c r="A216" s="673" t="s">
        <v>140</v>
      </c>
      <c r="B216" s="693">
        <f>C216+D216+E216</f>
        <v>0</v>
      </c>
      <c r="C216" s="694"/>
      <c r="D216" s="694"/>
      <c r="E216" s="694"/>
    </row>
    <row r="217" spans="1:5" ht="12.75">
      <c r="A217" s="673" t="s">
        <v>141</v>
      </c>
      <c r="B217" s="693">
        <f>C217+D217+E217</f>
        <v>0</v>
      </c>
      <c r="C217" s="694"/>
      <c r="D217" s="694"/>
      <c r="E217" s="694"/>
    </row>
    <row r="218" spans="1:5" ht="12.75">
      <c r="A218" s="673" t="s">
        <v>142</v>
      </c>
      <c r="B218" s="693">
        <f>C218+D218+E218</f>
        <v>0</v>
      </c>
      <c r="C218" s="694"/>
      <c r="D218" s="694"/>
      <c r="E218" s="694"/>
    </row>
    <row r="219" spans="1:5" ht="13.5" thickBot="1">
      <c r="A219" s="674"/>
      <c r="B219" s="698">
        <f>C219+D219+E219</f>
        <v>0</v>
      </c>
      <c r="C219" s="699"/>
      <c r="D219" s="699"/>
      <c r="E219" s="700"/>
    </row>
    <row r="220" spans="1:5" ht="13.5" thickBot="1">
      <c r="A220" s="675" t="s">
        <v>110</v>
      </c>
      <c r="B220" s="695">
        <f>SUM(B215:B219)</f>
        <v>0</v>
      </c>
      <c r="C220" s="696">
        <f>SUM(C215:C219)</f>
        <v>0</v>
      </c>
      <c r="D220" s="696">
        <f>SUM(D215:D219)</f>
        <v>0</v>
      </c>
      <c r="E220" s="697">
        <f>SUM(E215:E219)</f>
        <v>0</v>
      </c>
    </row>
  </sheetData>
  <sheetProtection sheet="1"/>
  <mergeCells count="99"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  <mergeCell ref="B13:E13"/>
    <mergeCell ref="B14:B16"/>
    <mergeCell ref="A10:E10"/>
    <mergeCell ref="C14:E14"/>
    <mergeCell ref="C15:C16"/>
    <mergeCell ref="D15:D16"/>
    <mergeCell ref="E15:E16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F1:F31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9" manualBreakCount="9">
    <brk id="32" max="255" man="1"/>
    <brk id="53" max="255" man="1"/>
    <brk id="74" max="255" man="1"/>
    <brk id="95" max="255" man="1"/>
    <brk id="116" max="255" man="1"/>
    <brk id="137" max="255" man="1"/>
    <brk id="158" max="255" man="1"/>
    <brk id="179" max="255" man="1"/>
    <brk id="20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39">
      <selection activeCell="F23" sqref="F23"/>
    </sheetView>
  </sheetViews>
  <sheetFormatPr defaultColWidth="9.375" defaultRowHeight="12.75"/>
  <cols>
    <col min="1" max="1" width="19.50390625" style="372" customWidth="1"/>
    <col min="2" max="2" width="72.00390625" style="373" customWidth="1"/>
    <col min="3" max="3" width="25.00390625" style="374" customWidth="1"/>
    <col min="4" max="16384" width="9.375" style="3" customWidth="1"/>
  </cols>
  <sheetData>
    <row r="1" spans="1:3" s="2" customFormat="1" ht="16.5" customHeight="1" thickBot="1">
      <c r="A1" s="575"/>
      <c r="B1" s="576"/>
      <c r="C1" s="572" t="str">
        <f>CONCATENATE("9.1. melléklet ",ALAPADATOK!A7," ",ALAPADATOK!B7," ",ALAPADATOK!C7," ",ALAPADATOK!D7," ",ALAPADATOK!E7," ",ALAPADATOK!F7," ",ALAPADATOK!G7," ",ALAPADATOK!H7)</f>
        <v>9.1. melléklet a … / 2021 ( … ) önkormányzati rendelethez</v>
      </c>
    </row>
    <row r="2" spans="1:3" s="88" customFormat="1" ht="21" customHeight="1">
      <c r="A2" s="577" t="s">
        <v>61</v>
      </c>
      <c r="B2" s="578" t="str">
        <f>CONCATENATE(ALAPADATOK!A3)</f>
        <v>NÁBRÁD KÖZSÉG ÖNKORMÁNYZATA</v>
      </c>
      <c r="C2" s="579" t="s">
        <v>54</v>
      </c>
    </row>
    <row r="3" spans="1:3" s="88" customFormat="1" ht="15.75" thickBot="1">
      <c r="A3" s="580" t="s">
        <v>200</v>
      </c>
      <c r="B3" s="581" t="s">
        <v>392</v>
      </c>
      <c r="C3" s="582" t="s">
        <v>54</v>
      </c>
    </row>
    <row r="4" spans="1:3" s="89" customFormat="1" ht="22.5" customHeight="1" thickBot="1">
      <c r="A4" s="583"/>
      <c r="B4" s="583"/>
      <c r="C4" s="584" t="str">
        <f>'KV_7.sz.mell.'!F5</f>
        <v>Forintban!</v>
      </c>
    </row>
    <row r="5" spans="1:3" ht="13.5" thickBot="1">
      <c r="A5" s="585" t="s">
        <v>202</v>
      </c>
      <c r="B5" s="586" t="s">
        <v>549</v>
      </c>
      <c r="C5" s="587" t="s">
        <v>55</v>
      </c>
    </row>
    <row r="6" spans="1:3" s="68" customFormat="1" ht="12.75" customHeight="1" thickBot="1">
      <c r="A6" s="588"/>
      <c r="B6" s="589" t="s">
        <v>483</v>
      </c>
      <c r="C6" s="590" t="s">
        <v>484</v>
      </c>
    </row>
    <row r="7" spans="1:3" s="68" customFormat="1" ht="15.75" customHeight="1" thickBot="1">
      <c r="A7" s="591"/>
      <c r="B7" s="592" t="s">
        <v>56</v>
      </c>
      <c r="C7" s="593"/>
    </row>
    <row r="8" spans="1:3" s="68" customFormat="1" ht="12" customHeight="1" thickBot="1">
      <c r="A8" s="32" t="s">
        <v>18</v>
      </c>
      <c r="B8" s="21" t="s">
        <v>249</v>
      </c>
      <c r="C8" s="281">
        <f>+C9+C10+C11+C12+C13+C14</f>
        <v>161081414</v>
      </c>
    </row>
    <row r="9" spans="1:3" s="90" customFormat="1" ht="12" customHeight="1">
      <c r="A9" s="414" t="s">
        <v>98</v>
      </c>
      <c r="B9" s="397" t="s">
        <v>250</v>
      </c>
      <c r="C9" s="284">
        <v>67316949</v>
      </c>
    </row>
    <row r="10" spans="1:3" s="91" customFormat="1" ht="12" customHeight="1">
      <c r="A10" s="415" t="s">
        <v>99</v>
      </c>
      <c r="B10" s="398" t="s">
        <v>251</v>
      </c>
      <c r="C10" s="283">
        <v>33067080</v>
      </c>
    </row>
    <row r="11" spans="1:3" s="91" customFormat="1" ht="12" customHeight="1">
      <c r="A11" s="415" t="s">
        <v>100</v>
      </c>
      <c r="B11" s="398" t="s">
        <v>538</v>
      </c>
      <c r="C11" s="283">
        <v>43966286</v>
      </c>
    </row>
    <row r="12" spans="1:3" s="91" customFormat="1" ht="12" customHeight="1">
      <c r="A12" s="415" t="s">
        <v>101</v>
      </c>
      <c r="B12" s="398" t="s">
        <v>253</v>
      </c>
      <c r="C12" s="283">
        <v>2270000</v>
      </c>
    </row>
    <row r="13" spans="1:3" s="91" customFormat="1" ht="12" customHeight="1">
      <c r="A13" s="415" t="s">
        <v>146</v>
      </c>
      <c r="B13" s="398" t="s">
        <v>496</v>
      </c>
      <c r="C13" s="283">
        <v>14461099</v>
      </c>
    </row>
    <row r="14" spans="1:3" s="90" customFormat="1" ht="12" customHeight="1" thickBot="1">
      <c r="A14" s="416" t="s">
        <v>102</v>
      </c>
      <c r="B14" s="536" t="s">
        <v>560</v>
      </c>
      <c r="C14" s="283"/>
    </row>
    <row r="15" spans="1:3" s="90" customFormat="1" ht="12" customHeight="1" thickBot="1">
      <c r="A15" s="32" t="s">
        <v>19</v>
      </c>
      <c r="B15" s="276" t="s">
        <v>254</v>
      </c>
      <c r="C15" s="281">
        <f>+C16+C17+C18+C19+C20</f>
        <v>100147537</v>
      </c>
    </row>
    <row r="16" spans="1:3" s="90" customFormat="1" ht="12" customHeight="1">
      <c r="A16" s="414" t="s">
        <v>104</v>
      </c>
      <c r="B16" s="397" t="s">
        <v>255</v>
      </c>
      <c r="C16" s="284"/>
    </row>
    <row r="17" spans="1:3" s="90" customFormat="1" ht="12" customHeight="1">
      <c r="A17" s="415" t="s">
        <v>105</v>
      </c>
      <c r="B17" s="398" t="s">
        <v>256</v>
      </c>
      <c r="C17" s="283"/>
    </row>
    <row r="18" spans="1:3" s="90" customFormat="1" ht="12" customHeight="1">
      <c r="A18" s="415" t="s">
        <v>106</v>
      </c>
      <c r="B18" s="398" t="s">
        <v>414</v>
      </c>
      <c r="C18" s="283"/>
    </row>
    <row r="19" spans="1:3" s="90" customFormat="1" ht="12" customHeight="1">
      <c r="A19" s="415" t="s">
        <v>107</v>
      </c>
      <c r="B19" s="398" t="s">
        <v>415</v>
      </c>
      <c r="C19" s="283"/>
    </row>
    <row r="20" spans="1:3" s="90" customFormat="1" ht="12" customHeight="1">
      <c r="A20" s="415" t="s">
        <v>108</v>
      </c>
      <c r="B20" s="398" t="s">
        <v>257</v>
      </c>
      <c r="C20" s="283">
        <v>100147537</v>
      </c>
    </row>
    <row r="21" spans="1:3" s="91" customFormat="1" ht="12" customHeight="1" thickBot="1">
      <c r="A21" s="416" t="s">
        <v>117</v>
      </c>
      <c r="B21" s="536" t="s">
        <v>561</v>
      </c>
      <c r="C21" s="285"/>
    </row>
    <row r="22" spans="1:3" s="91" customFormat="1" ht="12" customHeight="1" thickBot="1">
      <c r="A22" s="32" t="s">
        <v>20</v>
      </c>
      <c r="B22" s="21" t="s">
        <v>259</v>
      </c>
      <c r="C22" s="281">
        <f>+C23+C24+C25+C26+C27</f>
        <v>570027289</v>
      </c>
    </row>
    <row r="23" spans="1:3" s="91" customFormat="1" ht="12" customHeight="1">
      <c r="A23" s="414" t="s">
        <v>87</v>
      </c>
      <c r="B23" s="397" t="s">
        <v>260</v>
      </c>
      <c r="C23" s="284"/>
    </row>
    <row r="24" spans="1:3" s="90" customFormat="1" ht="12" customHeight="1">
      <c r="A24" s="415" t="s">
        <v>88</v>
      </c>
      <c r="B24" s="398" t="s">
        <v>261</v>
      </c>
      <c r="C24" s="283"/>
    </row>
    <row r="25" spans="1:3" s="91" customFormat="1" ht="12" customHeight="1">
      <c r="A25" s="415" t="s">
        <v>89</v>
      </c>
      <c r="B25" s="398" t="s">
        <v>416</v>
      </c>
      <c r="C25" s="283"/>
    </row>
    <row r="26" spans="1:3" s="91" customFormat="1" ht="12" customHeight="1">
      <c r="A26" s="415" t="s">
        <v>90</v>
      </c>
      <c r="B26" s="398" t="s">
        <v>417</v>
      </c>
      <c r="C26" s="283"/>
    </row>
    <row r="27" spans="1:3" s="91" customFormat="1" ht="12" customHeight="1">
      <c r="A27" s="415" t="s">
        <v>169</v>
      </c>
      <c r="B27" s="398" t="s">
        <v>262</v>
      </c>
      <c r="C27" s="283">
        <v>570027289</v>
      </c>
    </row>
    <row r="28" spans="1:3" s="91" customFormat="1" ht="12" customHeight="1" thickBot="1">
      <c r="A28" s="416" t="s">
        <v>170</v>
      </c>
      <c r="B28" s="536" t="s">
        <v>553</v>
      </c>
      <c r="C28" s="537"/>
    </row>
    <row r="29" spans="1:3" s="91" customFormat="1" ht="12" customHeight="1" thickBot="1">
      <c r="A29" s="32" t="s">
        <v>171</v>
      </c>
      <c r="B29" s="21" t="s">
        <v>547</v>
      </c>
      <c r="C29" s="287">
        <f>C30+C31+C32+C33+C34+C35+C36</f>
        <v>5153690</v>
      </c>
    </row>
    <row r="30" spans="1:3" s="91" customFormat="1" ht="12" customHeight="1">
      <c r="A30" s="414" t="s">
        <v>265</v>
      </c>
      <c r="B30" s="397" t="str">
        <f>'KV_1.1.sz.mell.'!B32</f>
        <v>Kommunális adó</v>
      </c>
      <c r="C30" s="284">
        <v>1412216</v>
      </c>
    </row>
    <row r="31" spans="1:3" s="91" customFormat="1" ht="12" customHeight="1">
      <c r="A31" s="415" t="s">
        <v>266</v>
      </c>
      <c r="B31" s="397" t="str">
        <f>'KV_1.1.sz.mell.'!B33</f>
        <v>Idegenforgalmi adó</v>
      </c>
      <c r="C31" s="283"/>
    </row>
    <row r="32" spans="1:3" s="91" customFormat="1" ht="12" customHeight="1">
      <c r="A32" s="415" t="s">
        <v>267</v>
      </c>
      <c r="B32" s="397" t="str">
        <f>'KV_1.1.sz.mell.'!B34</f>
        <v>Iparűzési adó</v>
      </c>
      <c r="C32" s="283">
        <v>3675474</v>
      </c>
    </row>
    <row r="33" spans="1:3" s="91" customFormat="1" ht="12" customHeight="1">
      <c r="A33" s="415" t="s">
        <v>268</v>
      </c>
      <c r="B33" s="397" t="str">
        <f>'KV_1.1.sz.mell.'!B35</f>
        <v>Talajterhelési díj</v>
      </c>
      <c r="C33" s="283"/>
    </row>
    <row r="34" spans="1:3" s="91" customFormat="1" ht="12" customHeight="1">
      <c r="A34" s="415" t="s">
        <v>540</v>
      </c>
      <c r="B34" s="397" t="str">
        <f>'KV_1.1.sz.mell.'!B36</f>
        <v>Gépjárműadó</v>
      </c>
      <c r="C34" s="283"/>
    </row>
    <row r="35" spans="1:3" s="91" customFormat="1" ht="12" customHeight="1">
      <c r="A35" s="415" t="s">
        <v>541</v>
      </c>
      <c r="B35" s="397" t="str">
        <f>'KV_1.1.sz.mell.'!B37</f>
        <v>Telekadó</v>
      </c>
      <c r="C35" s="283"/>
    </row>
    <row r="36" spans="1:3" s="91" customFormat="1" ht="12" customHeight="1" thickBot="1">
      <c r="A36" s="416" t="s">
        <v>542</v>
      </c>
      <c r="B36" s="397" t="s">
        <v>682</v>
      </c>
      <c r="C36" s="285">
        <v>66000</v>
      </c>
    </row>
    <row r="37" spans="1:3" s="91" customFormat="1" ht="12" customHeight="1" thickBot="1">
      <c r="A37" s="32" t="s">
        <v>22</v>
      </c>
      <c r="B37" s="21" t="s">
        <v>424</v>
      </c>
      <c r="C37" s="281">
        <f>SUM(C38:C48)</f>
        <v>13620626</v>
      </c>
    </row>
    <row r="38" spans="1:3" s="91" customFormat="1" ht="12" customHeight="1">
      <c r="A38" s="414" t="s">
        <v>91</v>
      </c>
      <c r="B38" s="397" t="s">
        <v>272</v>
      </c>
      <c r="C38" s="284">
        <v>1828067</v>
      </c>
    </row>
    <row r="39" spans="1:3" s="91" customFormat="1" ht="12" customHeight="1">
      <c r="A39" s="415" t="s">
        <v>92</v>
      </c>
      <c r="B39" s="398" t="s">
        <v>273</v>
      </c>
      <c r="C39" s="283">
        <v>523944</v>
      </c>
    </row>
    <row r="40" spans="1:3" s="91" customFormat="1" ht="12" customHeight="1">
      <c r="A40" s="415" t="s">
        <v>93</v>
      </c>
      <c r="B40" s="398" t="s">
        <v>274</v>
      </c>
      <c r="C40" s="283"/>
    </row>
    <row r="41" spans="1:3" s="91" customFormat="1" ht="12" customHeight="1">
      <c r="A41" s="415" t="s">
        <v>173</v>
      </c>
      <c r="B41" s="398" t="s">
        <v>275</v>
      </c>
      <c r="C41" s="283">
        <v>7721500</v>
      </c>
    </row>
    <row r="42" spans="1:3" s="91" customFormat="1" ht="12" customHeight="1">
      <c r="A42" s="415" t="s">
        <v>174</v>
      </c>
      <c r="B42" s="398" t="s">
        <v>276</v>
      </c>
      <c r="C42" s="283">
        <v>2444711</v>
      </c>
    </row>
    <row r="43" spans="1:3" s="91" customFormat="1" ht="12" customHeight="1">
      <c r="A43" s="415" t="s">
        <v>175</v>
      </c>
      <c r="B43" s="398" t="s">
        <v>277</v>
      </c>
      <c r="C43" s="283">
        <v>927523</v>
      </c>
    </row>
    <row r="44" spans="1:3" s="91" customFormat="1" ht="12" customHeight="1">
      <c r="A44" s="415" t="s">
        <v>176</v>
      </c>
      <c r="B44" s="398" t="s">
        <v>278</v>
      </c>
      <c r="C44" s="283"/>
    </row>
    <row r="45" spans="1:3" s="91" customFormat="1" ht="12" customHeight="1">
      <c r="A45" s="415" t="s">
        <v>177</v>
      </c>
      <c r="B45" s="398" t="s">
        <v>546</v>
      </c>
      <c r="C45" s="283">
        <v>31385</v>
      </c>
    </row>
    <row r="46" spans="1:3" s="91" customFormat="1" ht="12" customHeight="1">
      <c r="A46" s="415" t="s">
        <v>270</v>
      </c>
      <c r="B46" s="398" t="s">
        <v>280</v>
      </c>
      <c r="C46" s="286"/>
    </row>
    <row r="47" spans="1:3" s="91" customFormat="1" ht="12" customHeight="1">
      <c r="A47" s="416" t="s">
        <v>271</v>
      </c>
      <c r="B47" s="399" t="s">
        <v>426</v>
      </c>
      <c r="C47" s="385">
        <v>60889</v>
      </c>
    </row>
    <row r="48" spans="1:3" s="91" customFormat="1" ht="12" customHeight="1" thickBot="1">
      <c r="A48" s="416" t="s">
        <v>425</v>
      </c>
      <c r="B48" s="536" t="s">
        <v>562</v>
      </c>
      <c r="C48" s="539">
        <v>82607</v>
      </c>
    </row>
    <row r="49" spans="1:3" s="91" customFormat="1" ht="12" customHeight="1" thickBot="1">
      <c r="A49" s="32" t="s">
        <v>23</v>
      </c>
      <c r="B49" s="21" t="s">
        <v>282</v>
      </c>
      <c r="C49" s="281">
        <f>SUM(C50:C54)</f>
        <v>0</v>
      </c>
    </row>
    <row r="50" spans="1:3" s="91" customFormat="1" ht="12" customHeight="1">
      <c r="A50" s="414" t="s">
        <v>94</v>
      </c>
      <c r="B50" s="397" t="s">
        <v>286</v>
      </c>
      <c r="C50" s="439"/>
    </row>
    <row r="51" spans="1:3" s="91" customFormat="1" ht="12" customHeight="1">
      <c r="A51" s="415" t="s">
        <v>95</v>
      </c>
      <c r="B51" s="398" t="s">
        <v>287</v>
      </c>
      <c r="C51" s="286"/>
    </row>
    <row r="52" spans="1:3" s="91" customFormat="1" ht="12" customHeight="1">
      <c r="A52" s="415" t="s">
        <v>283</v>
      </c>
      <c r="B52" s="398" t="s">
        <v>288</v>
      </c>
      <c r="C52" s="286"/>
    </row>
    <row r="53" spans="1:3" s="91" customFormat="1" ht="12" customHeight="1">
      <c r="A53" s="415" t="s">
        <v>284</v>
      </c>
      <c r="B53" s="398" t="s">
        <v>289</v>
      </c>
      <c r="C53" s="286"/>
    </row>
    <row r="54" spans="1:3" s="91" customFormat="1" ht="12" customHeight="1" thickBot="1">
      <c r="A54" s="416" t="s">
        <v>285</v>
      </c>
      <c r="B54" s="399" t="s">
        <v>290</v>
      </c>
      <c r="C54" s="385"/>
    </row>
    <row r="55" spans="1:3" s="91" customFormat="1" ht="12" customHeight="1" thickBot="1">
      <c r="A55" s="32" t="s">
        <v>178</v>
      </c>
      <c r="B55" s="21" t="s">
        <v>291</v>
      </c>
      <c r="C55" s="281">
        <f>SUM(C56:C58)</f>
        <v>0</v>
      </c>
    </row>
    <row r="56" spans="1:3" s="91" customFormat="1" ht="12" customHeight="1">
      <c r="A56" s="414" t="s">
        <v>96</v>
      </c>
      <c r="B56" s="397" t="s">
        <v>292</v>
      </c>
      <c r="C56" s="284"/>
    </row>
    <row r="57" spans="1:3" s="91" customFormat="1" ht="12" customHeight="1">
      <c r="A57" s="415" t="s">
        <v>97</v>
      </c>
      <c r="B57" s="398" t="s">
        <v>418</v>
      </c>
      <c r="C57" s="283"/>
    </row>
    <row r="58" spans="1:3" s="91" customFormat="1" ht="12" customHeight="1">
      <c r="A58" s="415" t="s">
        <v>295</v>
      </c>
      <c r="B58" s="398" t="s">
        <v>293</v>
      </c>
      <c r="C58" s="283"/>
    </row>
    <row r="59" spans="1:3" s="91" customFormat="1" ht="12" customHeight="1" thickBot="1">
      <c r="A59" s="416" t="s">
        <v>296</v>
      </c>
      <c r="B59" s="399" t="s">
        <v>294</v>
      </c>
      <c r="C59" s="285"/>
    </row>
    <row r="60" spans="1:3" s="91" customFormat="1" ht="12" customHeight="1" thickBot="1">
      <c r="A60" s="32" t="s">
        <v>25</v>
      </c>
      <c r="B60" s="276" t="s">
        <v>297</v>
      </c>
      <c r="C60" s="281">
        <f>SUM(C61:C63)</f>
        <v>0</v>
      </c>
    </row>
    <row r="61" spans="1:3" s="91" customFormat="1" ht="12" customHeight="1">
      <c r="A61" s="414" t="s">
        <v>179</v>
      </c>
      <c r="B61" s="397" t="s">
        <v>299</v>
      </c>
      <c r="C61" s="286"/>
    </row>
    <row r="62" spans="1:3" s="91" customFormat="1" ht="12" customHeight="1">
      <c r="A62" s="415" t="s">
        <v>180</v>
      </c>
      <c r="B62" s="398" t="s">
        <v>419</v>
      </c>
      <c r="C62" s="286"/>
    </row>
    <row r="63" spans="1:3" s="91" customFormat="1" ht="12" customHeight="1">
      <c r="A63" s="415" t="s">
        <v>228</v>
      </c>
      <c r="B63" s="398" t="s">
        <v>300</v>
      </c>
      <c r="C63" s="286"/>
    </row>
    <row r="64" spans="1:3" s="91" customFormat="1" ht="12" customHeight="1" thickBot="1">
      <c r="A64" s="416" t="s">
        <v>298</v>
      </c>
      <c r="B64" s="399" t="s">
        <v>301</v>
      </c>
      <c r="C64" s="286"/>
    </row>
    <row r="65" spans="1:3" s="91" customFormat="1" ht="12" customHeight="1" thickBot="1">
      <c r="A65" s="32" t="s">
        <v>26</v>
      </c>
      <c r="B65" s="21" t="s">
        <v>302</v>
      </c>
      <c r="C65" s="287">
        <f>+C8+C15+C22+C29+C37+C49+C55+C60</f>
        <v>850030556</v>
      </c>
    </row>
    <row r="66" spans="1:3" s="91" customFormat="1" ht="12" customHeight="1" thickBot="1">
      <c r="A66" s="417" t="s">
        <v>388</v>
      </c>
      <c r="B66" s="276" t="s">
        <v>304</v>
      </c>
      <c r="C66" s="281">
        <f>SUM(C67:C69)</f>
        <v>0</v>
      </c>
    </row>
    <row r="67" spans="1:3" s="91" customFormat="1" ht="12" customHeight="1">
      <c r="A67" s="414" t="s">
        <v>331</v>
      </c>
      <c r="B67" s="397" t="s">
        <v>305</v>
      </c>
      <c r="C67" s="286"/>
    </row>
    <row r="68" spans="1:3" s="91" customFormat="1" ht="12" customHeight="1">
      <c r="A68" s="415" t="s">
        <v>340</v>
      </c>
      <c r="B68" s="398" t="s">
        <v>306</v>
      </c>
      <c r="C68" s="286"/>
    </row>
    <row r="69" spans="1:3" s="91" customFormat="1" ht="12" customHeight="1" thickBot="1">
      <c r="A69" s="416" t="s">
        <v>341</v>
      </c>
      <c r="B69" s="400" t="s">
        <v>451</v>
      </c>
      <c r="C69" s="286"/>
    </row>
    <row r="70" spans="1:3" s="91" customFormat="1" ht="12" customHeight="1" thickBot="1">
      <c r="A70" s="417" t="s">
        <v>307</v>
      </c>
      <c r="B70" s="276" t="s">
        <v>308</v>
      </c>
      <c r="C70" s="281">
        <f>SUM(C71:C74)</f>
        <v>0</v>
      </c>
    </row>
    <row r="71" spans="1:3" s="91" customFormat="1" ht="12" customHeight="1">
      <c r="A71" s="414" t="s">
        <v>147</v>
      </c>
      <c r="B71" s="397" t="s">
        <v>309</v>
      </c>
      <c r="C71" s="286"/>
    </row>
    <row r="72" spans="1:3" s="91" customFormat="1" ht="12" customHeight="1">
      <c r="A72" s="415" t="s">
        <v>148</v>
      </c>
      <c r="B72" s="398" t="s">
        <v>555</v>
      </c>
      <c r="C72" s="286"/>
    </row>
    <row r="73" spans="1:3" s="91" customFormat="1" ht="12" customHeight="1">
      <c r="A73" s="415" t="s">
        <v>332</v>
      </c>
      <c r="B73" s="398" t="s">
        <v>310</v>
      </c>
      <c r="C73" s="286"/>
    </row>
    <row r="74" spans="1:3" s="91" customFormat="1" ht="12" customHeight="1">
      <c r="A74" s="415" t="s">
        <v>333</v>
      </c>
      <c r="B74" s="277" t="s">
        <v>556</v>
      </c>
      <c r="C74" s="286"/>
    </row>
    <row r="75" spans="1:3" s="91" customFormat="1" ht="12" customHeight="1" thickBot="1">
      <c r="A75" s="421" t="s">
        <v>311</v>
      </c>
      <c r="B75" s="558" t="s">
        <v>312</v>
      </c>
      <c r="C75" s="464">
        <f>SUM(C76:C77)</f>
        <v>65245059</v>
      </c>
    </row>
    <row r="76" spans="1:3" s="91" customFormat="1" ht="12" customHeight="1">
      <c r="A76" s="414" t="s">
        <v>334</v>
      </c>
      <c r="B76" s="397" t="s">
        <v>313</v>
      </c>
      <c r="C76" s="286">
        <v>65245059</v>
      </c>
    </row>
    <row r="77" spans="1:3" s="91" customFormat="1" ht="12" customHeight="1" thickBot="1">
      <c r="A77" s="416" t="s">
        <v>335</v>
      </c>
      <c r="B77" s="399" t="s">
        <v>314</v>
      </c>
      <c r="C77" s="286"/>
    </row>
    <row r="78" spans="1:3" s="90" customFormat="1" ht="12" customHeight="1" thickBot="1">
      <c r="A78" s="417" t="s">
        <v>315</v>
      </c>
      <c r="B78" s="276" t="s">
        <v>316</v>
      </c>
      <c r="C78" s="281">
        <f>SUM(C79:C81)</f>
        <v>0</v>
      </c>
    </row>
    <row r="79" spans="1:3" s="91" customFormat="1" ht="12" customHeight="1">
      <c r="A79" s="414" t="s">
        <v>336</v>
      </c>
      <c r="B79" s="397" t="s">
        <v>317</v>
      </c>
      <c r="C79" s="286"/>
    </row>
    <row r="80" spans="1:3" s="91" customFormat="1" ht="12" customHeight="1">
      <c r="A80" s="415" t="s">
        <v>337</v>
      </c>
      <c r="B80" s="398" t="s">
        <v>318</v>
      </c>
      <c r="C80" s="286"/>
    </row>
    <row r="81" spans="1:3" s="91" customFormat="1" ht="12" customHeight="1" thickBot="1">
      <c r="A81" s="416" t="s">
        <v>338</v>
      </c>
      <c r="B81" s="399" t="s">
        <v>557</v>
      </c>
      <c r="C81" s="286"/>
    </row>
    <row r="82" spans="1:3" s="91" customFormat="1" ht="12" customHeight="1" thickBot="1">
      <c r="A82" s="417" t="s">
        <v>319</v>
      </c>
      <c r="B82" s="276" t="s">
        <v>339</v>
      </c>
      <c r="C82" s="281">
        <f>SUM(C83:C86)</f>
        <v>0</v>
      </c>
    </row>
    <row r="83" spans="1:3" s="91" customFormat="1" ht="12" customHeight="1">
      <c r="A83" s="418" t="s">
        <v>320</v>
      </c>
      <c r="B83" s="397" t="s">
        <v>321</v>
      </c>
      <c r="C83" s="286"/>
    </row>
    <row r="84" spans="1:3" s="91" customFormat="1" ht="12" customHeight="1">
      <c r="A84" s="419" t="s">
        <v>322</v>
      </c>
      <c r="B84" s="398" t="s">
        <v>323</v>
      </c>
      <c r="C84" s="286"/>
    </row>
    <row r="85" spans="1:3" s="91" customFormat="1" ht="12" customHeight="1">
      <c r="A85" s="419" t="s">
        <v>324</v>
      </c>
      <c r="B85" s="398" t="s">
        <v>325</v>
      </c>
      <c r="C85" s="286"/>
    </row>
    <row r="86" spans="1:3" s="90" customFormat="1" ht="12" customHeight="1" thickBot="1">
      <c r="A86" s="420" t="s">
        <v>326</v>
      </c>
      <c r="B86" s="399" t="s">
        <v>327</v>
      </c>
      <c r="C86" s="286"/>
    </row>
    <row r="87" spans="1:3" s="90" customFormat="1" ht="12" customHeight="1" thickBot="1">
      <c r="A87" s="417" t="s">
        <v>328</v>
      </c>
      <c r="B87" s="276" t="s">
        <v>465</v>
      </c>
      <c r="C87" s="440"/>
    </row>
    <row r="88" spans="1:3" s="90" customFormat="1" ht="12" customHeight="1" thickBot="1">
      <c r="A88" s="417" t="s">
        <v>497</v>
      </c>
      <c r="B88" s="276" t="s">
        <v>329</v>
      </c>
      <c r="C88" s="440"/>
    </row>
    <row r="89" spans="1:3" s="90" customFormat="1" ht="12" customHeight="1" thickBot="1">
      <c r="A89" s="417" t="s">
        <v>498</v>
      </c>
      <c r="B89" s="404" t="s">
        <v>468</v>
      </c>
      <c r="C89" s="287">
        <f>+C66+C70+C75+C78+C82+C88+C87</f>
        <v>65245059</v>
      </c>
    </row>
    <row r="90" spans="1:3" s="90" customFormat="1" ht="12" customHeight="1" thickBot="1">
      <c r="A90" s="421" t="s">
        <v>499</v>
      </c>
      <c r="B90" s="405" t="s">
        <v>500</v>
      </c>
      <c r="C90" s="287">
        <f>+C65+C89</f>
        <v>915275615</v>
      </c>
    </row>
    <row r="91" spans="1:3" s="91" customFormat="1" ht="6.75" customHeight="1" thickBot="1">
      <c r="A91" s="220"/>
      <c r="B91" s="221"/>
      <c r="C91" s="344"/>
    </row>
    <row r="92" spans="1:3" s="68" customFormat="1" ht="16.5" customHeight="1" thickBot="1">
      <c r="A92" s="224"/>
      <c r="B92" s="225" t="s">
        <v>57</v>
      </c>
      <c r="C92" s="346"/>
    </row>
    <row r="93" spans="1:3" s="92" customFormat="1" ht="12" customHeight="1" thickBot="1">
      <c r="A93" s="391" t="s">
        <v>18</v>
      </c>
      <c r="B93" s="28" t="s">
        <v>504</v>
      </c>
      <c r="C93" s="280">
        <f>+C94+C95+C96+C97+C98+C111</f>
        <v>227905610</v>
      </c>
    </row>
    <row r="94" spans="1:3" ht="12" customHeight="1">
      <c r="A94" s="422" t="s">
        <v>98</v>
      </c>
      <c r="B94" s="10" t="s">
        <v>49</v>
      </c>
      <c r="C94" s="282">
        <v>85787086</v>
      </c>
    </row>
    <row r="95" spans="1:3" ht="12" customHeight="1">
      <c r="A95" s="415" t="s">
        <v>99</v>
      </c>
      <c r="B95" s="8" t="s">
        <v>181</v>
      </c>
      <c r="C95" s="283">
        <v>9548994</v>
      </c>
    </row>
    <row r="96" spans="1:3" ht="12" customHeight="1">
      <c r="A96" s="415" t="s">
        <v>100</v>
      </c>
      <c r="B96" s="8" t="s">
        <v>138</v>
      </c>
      <c r="C96" s="285">
        <v>54371698</v>
      </c>
    </row>
    <row r="97" spans="1:3" ht="12" customHeight="1">
      <c r="A97" s="415" t="s">
        <v>101</v>
      </c>
      <c r="B97" s="11" t="s">
        <v>182</v>
      </c>
      <c r="C97" s="285">
        <v>11704000</v>
      </c>
    </row>
    <row r="98" spans="1:3" ht="12" customHeight="1">
      <c r="A98" s="415" t="s">
        <v>112</v>
      </c>
      <c r="B98" s="19" t="s">
        <v>183</v>
      </c>
      <c r="C98" s="285">
        <v>66493832</v>
      </c>
    </row>
    <row r="99" spans="1:3" ht="12" customHeight="1">
      <c r="A99" s="415" t="s">
        <v>102</v>
      </c>
      <c r="B99" s="8" t="s">
        <v>501</v>
      </c>
      <c r="C99" s="285"/>
    </row>
    <row r="100" spans="1:3" ht="12" customHeight="1">
      <c r="A100" s="415" t="s">
        <v>103</v>
      </c>
      <c r="B100" s="139" t="s">
        <v>431</v>
      </c>
      <c r="C100" s="285"/>
    </row>
    <row r="101" spans="1:3" ht="12" customHeight="1">
      <c r="A101" s="415" t="s">
        <v>113</v>
      </c>
      <c r="B101" s="139" t="s">
        <v>430</v>
      </c>
      <c r="C101" s="285"/>
    </row>
    <row r="102" spans="1:3" ht="12" customHeight="1">
      <c r="A102" s="415" t="s">
        <v>114</v>
      </c>
      <c r="B102" s="139" t="s">
        <v>345</v>
      </c>
      <c r="C102" s="285"/>
    </row>
    <row r="103" spans="1:3" ht="12" customHeight="1">
      <c r="A103" s="415" t="s">
        <v>115</v>
      </c>
      <c r="B103" s="140" t="s">
        <v>346</v>
      </c>
      <c r="C103" s="285"/>
    </row>
    <row r="104" spans="1:3" ht="12" customHeight="1">
      <c r="A104" s="415" t="s">
        <v>116</v>
      </c>
      <c r="B104" s="140" t="s">
        <v>347</v>
      </c>
      <c r="C104" s="285"/>
    </row>
    <row r="105" spans="1:3" ht="12" customHeight="1">
      <c r="A105" s="415" t="s">
        <v>118</v>
      </c>
      <c r="B105" s="139" t="s">
        <v>348</v>
      </c>
      <c r="C105" s="285">
        <v>64493832</v>
      </c>
    </row>
    <row r="106" spans="1:3" ht="12" customHeight="1">
      <c r="A106" s="415" t="s">
        <v>184</v>
      </c>
      <c r="B106" s="139" t="s">
        <v>349</v>
      </c>
      <c r="C106" s="285"/>
    </row>
    <row r="107" spans="1:3" ht="12" customHeight="1">
      <c r="A107" s="415" t="s">
        <v>343</v>
      </c>
      <c r="B107" s="140" t="s">
        <v>350</v>
      </c>
      <c r="C107" s="285"/>
    </row>
    <row r="108" spans="1:3" ht="12" customHeight="1">
      <c r="A108" s="423" t="s">
        <v>344</v>
      </c>
      <c r="B108" s="141" t="s">
        <v>351</v>
      </c>
      <c r="C108" s="285"/>
    </row>
    <row r="109" spans="1:3" ht="12" customHeight="1">
      <c r="A109" s="415" t="s">
        <v>428</v>
      </c>
      <c r="B109" s="141" t="s">
        <v>352</v>
      </c>
      <c r="C109" s="285"/>
    </row>
    <row r="110" spans="1:3" ht="12" customHeight="1">
      <c r="A110" s="415" t="s">
        <v>429</v>
      </c>
      <c r="B110" s="140" t="s">
        <v>353</v>
      </c>
      <c r="C110" s="283">
        <v>2000000</v>
      </c>
    </row>
    <row r="111" spans="1:3" ht="12" customHeight="1">
      <c r="A111" s="415" t="s">
        <v>433</v>
      </c>
      <c r="B111" s="11" t="s">
        <v>50</v>
      </c>
      <c r="C111" s="283"/>
    </row>
    <row r="112" spans="1:3" ht="12" customHeight="1">
      <c r="A112" s="416" t="s">
        <v>434</v>
      </c>
      <c r="B112" s="8" t="s">
        <v>502</v>
      </c>
      <c r="C112" s="285"/>
    </row>
    <row r="113" spans="1:3" ht="12" customHeight="1" thickBot="1">
      <c r="A113" s="424" t="s">
        <v>435</v>
      </c>
      <c r="B113" s="142" t="s">
        <v>503</v>
      </c>
      <c r="C113" s="289"/>
    </row>
    <row r="114" spans="1:3" ht="12" customHeight="1" thickBot="1">
      <c r="A114" s="32" t="s">
        <v>19</v>
      </c>
      <c r="B114" s="27" t="s">
        <v>354</v>
      </c>
      <c r="C114" s="281">
        <f>+C115+C117+C119</f>
        <v>630503240</v>
      </c>
    </row>
    <row r="115" spans="1:3" ht="12" customHeight="1">
      <c r="A115" s="414" t="s">
        <v>104</v>
      </c>
      <c r="B115" s="8" t="s">
        <v>227</v>
      </c>
      <c r="C115" s="284">
        <v>91471482</v>
      </c>
    </row>
    <row r="116" spans="1:3" ht="12" customHeight="1">
      <c r="A116" s="414" t="s">
        <v>105</v>
      </c>
      <c r="B116" s="12" t="s">
        <v>358</v>
      </c>
      <c r="C116" s="284"/>
    </row>
    <row r="117" spans="1:3" ht="12" customHeight="1">
      <c r="A117" s="414" t="s">
        <v>106</v>
      </c>
      <c r="B117" s="12" t="s">
        <v>185</v>
      </c>
      <c r="C117" s="283">
        <v>539031758</v>
      </c>
    </row>
    <row r="118" spans="1:3" ht="12" customHeight="1">
      <c r="A118" s="414" t="s">
        <v>107</v>
      </c>
      <c r="B118" s="12" t="s">
        <v>359</v>
      </c>
      <c r="C118" s="248"/>
    </row>
    <row r="119" spans="1:3" ht="12" customHeight="1">
      <c r="A119" s="414" t="s">
        <v>108</v>
      </c>
      <c r="B119" s="278" t="s">
        <v>229</v>
      </c>
      <c r="C119" s="248"/>
    </row>
    <row r="120" spans="1:3" ht="12" customHeight="1">
      <c r="A120" s="414" t="s">
        <v>117</v>
      </c>
      <c r="B120" s="277" t="s">
        <v>420</v>
      </c>
      <c r="C120" s="248"/>
    </row>
    <row r="121" spans="1:3" ht="12" customHeight="1">
      <c r="A121" s="414" t="s">
        <v>119</v>
      </c>
      <c r="B121" s="393" t="s">
        <v>364</v>
      </c>
      <c r="C121" s="248"/>
    </row>
    <row r="122" spans="1:3" ht="12" customHeight="1">
      <c r="A122" s="414" t="s">
        <v>186</v>
      </c>
      <c r="B122" s="140" t="s">
        <v>347</v>
      </c>
      <c r="C122" s="248"/>
    </row>
    <row r="123" spans="1:3" ht="12" customHeight="1">
      <c r="A123" s="414" t="s">
        <v>187</v>
      </c>
      <c r="B123" s="140" t="s">
        <v>363</v>
      </c>
      <c r="C123" s="248"/>
    </row>
    <row r="124" spans="1:3" ht="12" customHeight="1">
      <c r="A124" s="414" t="s">
        <v>188</v>
      </c>
      <c r="B124" s="140" t="s">
        <v>362</v>
      </c>
      <c r="C124" s="248"/>
    </row>
    <row r="125" spans="1:3" ht="12" customHeight="1">
      <c r="A125" s="414" t="s">
        <v>355</v>
      </c>
      <c r="B125" s="140" t="s">
        <v>350</v>
      </c>
      <c r="C125" s="248"/>
    </row>
    <row r="126" spans="1:3" ht="12" customHeight="1">
      <c r="A126" s="414" t="s">
        <v>356</v>
      </c>
      <c r="B126" s="140" t="s">
        <v>361</v>
      </c>
      <c r="C126" s="248"/>
    </row>
    <row r="127" spans="1:3" ht="12" customHeight="1" thickBot="1">
      <c r="A127" s="423" t="s">
        <v>357</v>
      </c>
      <c r="B127" s="140" t="s">
        <v>360</v>
      </c>
      <c r="C127" s="250"/>
    </row>
    <row r="128" spans="1:3" ht="12" customHeight="1" thickBot="1">
      <c r="A128" s="32" t="s">
        <v>20</v>
      </c>
      <c r="B128" s="121" t="s">
        <v>438</v>
      </c>
      <c r="C128" s="281">
        <f>+C93+C114</f>
        <v>858408850</v>
      </c>
    </row>
    <row r="129" spans="1:3" ht="12" customHeight="1" thickBot="1">
      <c r="A129" s="32" t="s">
        <v>21</v>
      </c>
      <c r="B129" s="121" t="s">
        <v>439</v>
      </c>
      <c r="C129" s="281">
        <f>+C130+C131+C132</f>
        <v>0</v>
      </c>
    </row>
    <row r="130" spans="1:3" s="92" customFormat="1" ht="12" customHeight="1">
      <c r="A130" s="414" t="s">
        <v>265</v>
      </c>
      <c r="B130" s="9" t="s">
        <v>507</v>
      </c>
      <c r="C130" s="248"/>
    </row>
    <row r="131" spans="1:3" ht="12" customHeight="1">
      <c r="A131" s="414" t="s">
        <v>266</v>
      </c>
      <c r="B131" s="9" t="s">
        <v>447</v>
      </c>
      <c r="C131" s="248"/>
    </row>
    <row r="132" spans="1:3" ht="12" customHeight="1" thickBot="1">
      <c r="A132" s="423" t="s">
        <v>267</v>
      </c>
      <c r="B132" s="7" t="s">
        <v>506</v>
      </c>
      <c r="C132" s="248"/>
    </row>
    <row r="133" spans="1:3" ht="12" customHeight="1" thickBot="1">
      <c r="A133" s="32" t="s">
        <v>22</v>
      </c>
      <c r="B133" s="121" t="s">
        <v>440</v>
      </c>
      <c r="C133" s="281">
        <f>+C134+C135+C136+C137+C138+C139</f>
        <v>0</v>
      </c>
    </row>
    <row r="134" spans="1:3" ht="12" customHeight="1">
      <c r="A134" s="414" t="s">
        <v>91</v>
      </c>
      <c r="B134" s="9" t="s">
        <v>449</v>
      </c>
      <c r="C134" s="248"/>
    </row>
    <row r="135" spans="1:3" ht="12" customHeight="1">
      <c r="A135" s="414" t="s">
        <v>92</v>
      </c>
      <c r="B135" s="9" t="s">
        <v>441</v>
      </c>
      <c r="C135" s="248"/>
    </row>
    <row r="136" spans="1:3" ht="12" customHeight="1">
      <c r="A136" s="414" t="s">
        <v>93</v>
      </c>
      <c r="B136" s="9" t="s">
        <v>442</v>
      </c>
      <c r="C136" s="248"/>
    </row>
    <row r="137" spans="1:3" ht="12" customHeight="1">
      <c r="A137" s="414" t="s">
        <v>173</v>
      </c>
      <c r="B137" s="9" t="s">
        <v>505</v>
      </c>
      <c r="C137" s="248"/>
    </row>
    <row r="138" spans="1:3" ht="12" customHeight="1">
      <c r="A138" s="414" t="s">
        <v>174</v>
      </c>
      <c r="B138" s="9" t="s">
        <v>444</v>
      </c>
      <c r="C138" s="248"/>
    </row>
    <row r="139" spans="1:3" s="92" customFormat="1" ht="12" customHeight="1" thickBot="1">
      <c r="A139" s="423" t="s">
        <v>175</v>
      </c>
      <c r="B139" s="7" t="s">
        <v>445</v>
      </c>
      <c r="C139" s="248"/>
    </row>
    <row r="140" spans="1:11" ht="12" customHeight="1" thickBot="1">
      <c r="A140" s="32" t="s">
        <v>23</v>
      </c>
      <c r="B140" s="121" t="s">
        <v>529</v>
      </c>
      <c r="C140" s="287">
        <f>+C141+C142+C144+C145+C143</f>
        <v>56866765</v>
      </c>
      <c r="K140" s="231"/>
    </row>
    <row r="141" spans="1:3" ht="12.75">
      <c r="A141" s="414" t="s">
        <v>94</v>
      </c>
      <c r="B141" s="9" t="s">
        <v>365</v>
      </c>
      <c r="C141" s="248"/>
    </row>
    <row r="142" spans="1:3" ht="12" customHeight="1">
      <c r="A142" s="414" t="s">
        <v>95</v>
      </c>
      <c r="B142" s="9" t="s">
        <v>366</v>
      </c>
      <c r="C142" s="248">
        <v>5864812</v>
      </c>
    </row>
    <row r="143" spans="1:3" ht="12" customHeight="1">
      <c r="A143" s="414" t="s">
        <v>283</v>
      </c>
      <c r="B143" s="9" t="s">
        <v>528</v>
      </c>
      <c r="C143" s="248">
        <v>51001953</v>
      </c>
    </row>
    <row r="144" spans="1:3" s="92" customFormat="1" ht="12" customHeight="1">
      <c r="A144" s="414" t="s">
        <v>284</v>
      </c>
      <c r="B144" s="9" t="s">
        <v>454</v>
      </c>
      <c r="C144" s="248"/>
    </row>
    <row r="145" spans="1:3" s="92" customFormat="1" ht="12" customHeight="1" thickBot="1">
      <c r="A145" s="423" t="s">
        <v>285</v>
      </c>
      <c r="B145" s="7" t="s">
        <v>384</v>
      </c>
      <c r="C145" s="248"/>
    </row>
    <row r="146" spans="1:3" s="92" customFormat="1" ht="12" customHeight="1" thickBot="1">
      <c r="A146" s="32" t="s">
        <v>24</v>
      </c>
      <c r="B146" s="121" t="s">
        <v>455</v>
      </c>
      <c r="C146" s="290">
        <f>+C147+C148+C149+C150+C151</f>
        <v>0</v>
      </c>
    </row>
    <row r="147" spans="1:3" s="92" customFormat="1" ht="12" customHeight="1">
      <c r="A147" s="414" t="s">
        <v>96</v>
      </c>
      <c r="B147" s="9" t="s">
        <v>450</v>
      </c>
      <c r="C147" s="248"/>
    </row>
    <row r="148" spans="1:3" s="92" customFormat="1" ht="12" customHeight="1">
      <c r="A148" s="414" t="s">
        <v>97</v>
      </c>
      <c r="B148" s="9" t="s">
        <v>457</v>
      </c>
      <c r="C148" s="248"/>
    </row>
    <row r="149" spans="1:3" s="92" customFormat="1" ht="12" customHeight="1">
      <c r="A149" s="414" t="s">
        <v>295</v>
      </c>
      <c r="B149" s="9" t="s">
        <v>452</v>
      </c>
      <c r="C149" s="248"/>
    </row>
    <row r="150" spans="1:3" s="92" customFormat="1" ht="12" customHeight="1">
      <c r="A150" s="414" t="s">
        <v>296</v>
      </c>
      <c r="B150" s="9" t="s">
        <v>508</v>
      </c>
      <c r="C150" s="248"/>
    </row>
    <row r="151" spans="1:3" ht="12.75" customHeight="1" thickBot="1">
      <c r="A151" s="423" t="s">
        <v>456</v>
      </c>
      <c r="B151" s="7" t="s">
        <v>459</v>
      </c>
      <c r="C151" s="250"/>
    </row>
    <row r="152" spans="1:3" ht="12.75" customHeight="1" thickBot="1">
      <c r="A152" s="469" t="s">
        <v>25</v>
      </c>
      <c r="B152" s="121" t="s">
        <v>460</v>
      </c>
      <c r="C152" s="290"/>
    </row>
    <row r="153" spans="1:3" ht="12.75" customHeight="1" thickBot="1">
      <c r="A153" s="469" t="s">
        <v>26</v>
      </c>
      <c r="B153" s="121" t="s">
        <v>461</v>
      </c>
      <c r="C153" s="290"/>
    </row>
    <row r="154" spans="1:3" ht="12" customHeight="1" thickBot="1">
      <c r="A154" s="32" t="s">
        <v>27</v>
      </c>
      <c r="B154" s="121" t="s">
        <v>463</v>
      </c>
      <c r="C154" s="407">
        <f>+C129+C133+C140+C146+C152+C153</f>
        <v>56866765</v>
      </c>
    </row>
    <row r="155" spans="1:3" ht="15" customHeight="1" thickBot="1">
      <c r="A155" s="425" t="s">
        <v>28</v>
      </c>
      <c r="B155" s="362" t="s">
        <v>462</v>
      </c>
      <c r="C155" s="407">
        <f>+C128+C154</f>
        <v>915275615</v>
      </c>
    </row>
    <row r="156" spans="1:3" ht="13.5" thickBot="1">
      <c r="A156" s="370"/>
      <c r="B156" s="371"/>
      <c r="C156" s="597">
        <f>C90-C155</f>
        <v>0</v>
      </c>
    </row>
    <row r="157" spans="1:3" ht="15" customHeight="1" thickBot="1">
      <c r="A157" s="229" t="s">
        <v>509</v>
      </c>
      <c r="B157" s="230"/>
      <c r="C157" s="118">
        <v>4</v>
      </c>
    </row>
    <row r="158" spans="1:3" ht="14.25" customHeight="1" thickBot="1">
      <c r="A158" s="229" t="s">
        <v>203</v>
      </c>
      <c r="B158" s="230"/>
      <c r="C158" s="118">
        <v>66</v>
      </c>
    </row>
    <row r="159" spans="1:3" ht="12.75">
      <c r="A159" s="594"/>
      <c r="B159" s="595"/>
      <c r="C159" s="645"/>
    </row>
    <row r="160" spans="1:2" ht="12.75">
      <c r="A160" s="594"/>
      <c r="B160" s="595"/>
    </row>
    <row r="161" spans="1:3" ht="12.75">
      <c r="A161" s="594"/>
      <c r="B161" s="595"/>
      <c r="C161" s="596"/>
    </row>
    <row r="162" spans="1:3" ht="12.75">
      <c r="A162" s="594"/>
      <c r="B162" s="595"/>
      <c r="C162" s="596"/>
    </row>
    <row r="163" spans="1:3" ht="12.75">
      <c r="A163" s="594"/>
      <c r="B163" s="595"/>
      <c r="C163" s="596"/>
    </row>
    <row r="164" spans="1:3" ht="12.75">
      <c r="A164" s="594"/>
      <c r="B164" s="595"/>
      <c r="C164" s="596"/>
    </row>
    <row r="165" spans="1:3" ht="12.75">
      <c r="A165" s="594"/>
      <c r="B165" s="595"/>
      <c r="C165" s="596"/>
    </row>
    <row r="166" spans="1:3" ht="12.75">
      <c r="A166" s="594"/>
      <c r="B166" s="595"/>
      <c r="C166" s="596"/>
    </row>
    <row r="167" spans="1:3" ht="12.75">
      <c r="A167" s="594"/>
      <c r="B167" s="595"/>
      <c r="C167" s="596"/>
    </row>
    <row r="168" spans="1:3" ht="12.75">
      <c r="A168" s="594"/>
      <c r="B168" s="595"/>
      <c r="C168" s="596"/>
    </row>
    <row r="169" spans="1:3" ht="12.75">
      <c r="A169" s="594"/>
      <c r="B169" s="595"/>
      <c r="C169" s="596"/>
    </row>
    <row r="170" spans="1:3" ht="12.75">
      <c r="A170" s="594"/>
      <c r="B170" s="595"/>
      <c r="C170" s="596"/>
    </row>
    <row r="171" spans="1:3" ht="12.75">
      <c r="A171" s="594"/>
      <c r="B171" s="595"/>
      <c r="C171" s="596"/>
    </row>
    <row r="172" spans="1:3" ht="12.75">
      <c r="A172" s="594"/>
      <c r="B172" s="595"/>
      <c r="C172" s="596"/>
    </row>
    <row r="173" spans="1:3" ht="12.75">
      <c r="A173" s="594"/>
      <c r="B173" s="595"/>
      <c r="C173" s="596"/>
    </row>
    <row r="174" spans="1:3" ht="12.75">
      <c r="A174" s="594"/>
      <c r="B174" s="595"/>
      <c r="C174" s="596"/>
    </row>
    <row r="175" spans="1:3" ht="12.75">
      <c r="A175" s="594"/>
      <c r="B175" s="595"/>
      <c r="C175" s="596"/>
    </row>
    <row r="176" spans="1:3" ht="12.75">
      <c r="A176" s="594"/>
      <c r="B176" s="595"/>
      <c r="C176" s="596"/>
    </row>
    <row r="177" spans="1:3" ht="12.75">
      <c r="A177" s="594"/>
      <c r="B177" s="595"/>
      <c r="C177" s="596"/>
    </row>
    <row r="178" spans="1:3" ht="12.75">
      <c r="A178" s="594"/>
      <c r="B178" s="595"/>
      <c r="C178" s="596"/>
    </row>
    <row r="179" spans="1:3" ht="12.75">
      <c r="A179" s="594"/>
      <c r="B179" s="595"/>
      <c r="C179" s="59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02" zoomScaleNormal="102" workbookViewId="0" topLeftCell="A46">
      <selection activeCell="D49" sqref="D49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575"/>
      <c r="B1" s="576"/>
      <c r="C1" s="572" t="str">
        <f>CONCATENATE("9.2. melléklet ",ALAPADATOK!A7," ",ALAPADATOK!B7," ",ALAPADATOK!C7," ",ALAPADATOK!D7," ",ALAPADATOK!E7," ",ALAPADATOK!F7," ",ALAPADATOK!G7," ",ALAPADATOK!H7)</f>
        <v>9.2. melléklet a … / 2021 ( … ) önkormányzati rendelethez</v>
      </c>
    </row>
    <row r="2" spans="1:3" s="434" customFormat="1" ht="33.75">
      <c r="A2" s="577" t="s">
        <v>201</v>
      </c>
      <c r="B2" s="578" t="str">
        <f>CONCATENATE(ALAPADATOK!A11)</f>
        <v>Nábrádi Közös Önkormányzati Hivatal</v>
      </c>
      <c r="C2" s="598" t="s">
        <v>59</v>
      </c>
    </row>
    <row r="3" spans="1:3" s="434" customFormat="1" ht="23.25" thickBot="1">
      <c r="A3" s="599" t="s">
        <v>200</v>
      </c>
      <c r="B3" s="581" t="s">
        <v>392</v>
      </c>
      <c r="C3" s="600" t="s">
        <v>54</v>
      </c>
    </row>
    <row r="4" spans="1:3" s="435" customFormat="1" ht="15.75" customHeight="1" thickBot="1">
      <c r="A4" s="583"/>
      <c r="B4" s="583"/>
      <c r="C4" s="584" t="s">
        <v>681</v>
      </c>
    </row>
    <row r="5" spans="1:3" ht="13.5" thickBot="1">
      <c r="A5" s="585" t="s">
        <v>202</v>
      </c>
      <c r="B5" s="586" t="s">
        <v>549</v>
      </c>
      <c r="C5" s="601" t="s">
        <v>55</v>
      </c>
    </row>
    <row r="6" spans="1:3" s="436" customFormat="1" ht="12.75" customHeight="1" thickBot="1">
      <c r="A6" s="588"/>
      <c r="B6" s="589" t="s">
        <v>483</v>
      </c>
      <c r="C6" s="590" t="s">
        <v>484</v>
      </c>
    </row>
    <row r="7" spans="1:3" s="436" customFormat="1" ht="15.75" customHeight="1" thickBot="1">
      <c r="A7" s="214"/>
      <c r="B7" s="215" t="s">
        <v>56</v>
      </c>
      <c r="C7" s="216"/>
    </row>
    <row r="8" spans="1:3" s="350" customFormat="1" ht="12" customHeight="1" thickBot="1">
      <c r="A8" s="189" t="s">
        <v>18</v>
      </c>
      <c r="B8" s="217" t="s">
        <v>510</v>
      </c>
      <c r="C8" s="300">
        <f>SUM(C9:C19)</f>
        <v>80240</v>
      </c>
    </row>
    <row r="9" spans="1:3" s="350" customFormat="1" ht="12" customHeight="1">
      <c r="A9" s="429" t="s">
        <v>98</v>
      </c>
      <c r="B9" s="10" t="s">
        <v>272</v>
      </c>
      <c r="C9" s="340"/>
    </row>
    <row r="10" spans="1:3" s="350" customFormat="1" ht="12" customHeight="1">
      <c r="A10" s="430" t="s">
        <v>99</v>
      </c>
      <c r="B10" s="8" t="s">
        <v>273</v>
      </c>
      <c r="C10" s="298">
        <v>80000</v>
      </c>
    </row>
    <row r="11" spans="1:3" s="350" customFormat="1" ht="12" customHeight="1">
      <c r="A11" s="430" t="s">
        <v>100</v>
      </c>
      <c r="B11" s="8" t="s">
        <v>274</v>
      </c>
      <c r="C11" s="298"/>
    </row>
    <row r="12" spans="1:3" s="350" customFormat="1" ht="12" customHeight="1">
      <c r="A12" s="430" t="s">
        <v>101</v>
      </c>
      <c r="B12" s="8" t="s">
        <v>275</v>
      </c>
      <c r="C12" s="298"/>
    </row>
    <row r="13" spans="1:3" s="350" customFormat="1" ht="12" customHeight="1">
      <c r="A13" s="430" t="s">
        <v>146</v>
      </c>
      <c r="B13" s="8" t="s">
        <v>276</v>
      </c>
      <c r="C13" s="298"/>
    </row>
    <row r="14" spans="1:3" s="350" customFormat="1" ht="12" customHeight="1">
      <c r="A14" s="430" t="s">
        <v>102</v>
      </c>
      <c r="B14" s="8" t="s">
        <v>393</v>
      </c>
      <c r="C14" s="298">
        <v>220</v>
      </c>
    </row>
    <row r="15" spans="1:3" s="350" customFormat="1" ht="12" customHeight="1">
      <c r="A15" s="430" t="s">
        <v>103</v>
      </c>
      <c r="B15" s="7" t="s">
        <v>394</v>
      </c>
      <c r="C15" s="298"/>
    </row>
    <row r="16" spans="1:3" s="350" customFormat="1" ht="12" customHeight="1">
      <c r="A16" s="430" t="s">
        <v>113</v>
      </c>
      <c r="B16" s="8" t="s">
        <v>279</v>
      </c>
      <c r="C16" s="341">
        <v>20</v>
      </c>
    </row>
    <row r="17" spans="1:3" s="437" customFormat="1" ht="12" customHeight="1">
      <c r="A17" s="430" t="s">
        <v>114</v>
      </c>
      <c r="B17" s="8" t="s">
        <v>280</v>
      </c>
      <c r="C17" s="298"/>
    </row>
    <row r="18" spans="1:3" s="437" customFormat="1" ht="12" customHeight="1">
      <c r="A18" s="430" t="s">
        <v>115</v>
      </c>
      <c r="B18" s="8" t="s">
        <v>426</v>
      </c>
      <c r="C18" s="299"/>
    </row>
    <row r="19" spans="1:3" s="437" customFormat="1" ht="12" customHeight="1" thickBot="1">
      <c r="A19" s="430" t="s">
        <v>116</v>
      </c>
      <c r="B19" s="7" t="s">
        <v>281</v>
      </c>
      <c r="C19" s="299"/>
    </row>
    <row r="20" spans="1:3" s="350" customFormat="1" ht="12" customHeight="1" thickBot="1">
      <c r="A20" s="189" t="s">
        <v>19</v>
      </c>
      <c r="B20" s="217" t="s">
        <v>395</v>
      </c>
      <c r="C20" s="300">
        <f>SUM(C21:C23)</f>
        <v>0</v>
      </c>
    </row>
    <row r="21" spans="1:3" s="437" customFormat="1" ht="12" customHeight="1">
      <c r="A21" s="430" t="s">
        <v>104</v>
      </c>
      <c r="B21" s="9" t="s">
        <v>255</v>
      </c>
      <c r="C21" s="298"/>
    </row>
    <row r="22" spans="1:3" s="437" customFormat="1" ht="12" customHeight="1">
      <c r="A22" s="430" t="s">
        <v>105</v>
      </c>
      <c r="B22" s="8" t="s">
        <v>396</v>
      </c>
      <c r="C22" s="298"/>
    </row>
    <row r="23" spans="1:3" s="437" customFormat="1" ht="12" customHeight="1">
      <c r="A23" s="430" t="s">
        <v>106</v>
      </c>
      <c r="B23" s="8" t="s">
        <v>397</v>
      </c>
      <c r="C23" s="298"/>
    </row>
    <row r="24" spans="1:3" s="437" customFormat="1" ht="12" customHeight="1" thickBot="1">
      <c r="A24" s="430" t="s">
        <v>107</v>
      </c>
      <c r="B24" s="8" t="s">
        <v>511</v>
      </c>
      <c r="C24" s="298"/>
    </row>
    <row r="25" spans="1:3" s="437" customFormat="1" ht="12" customHeight="1" thickBot="1">
      <c r="A25" s="197" t="s">
        <v>20</v>
      </c>
      <c r="B25" s="121" t="s">
        <v>172</v>
      </c>
      <c r="C25" s="326"/>
    </row>
    <row r="26" spans="1:3" s="437" customFormat="1" ht="12" customHeight="1" thickBot="1">
      <c r="A26" s="197" t="s">
        <v>21</v>
      </c>
      <c r="B26" s="121" t="s">
        <v>512</v>
      </c>
      <c r="C26" s="300">
        <f>+C27+C28+C29</f>
        <v>0</v>
      </c>
    </row>
    <row r="27" spans="1:3" s="437" customFormat="1" ht="12" customHeight="1">
      <c r="A27" s="431" t="s">
        <v>265</v>
      </c>
      <c r="B27" s="432" t="s">
        <v>260</v>
      </c>
      <c r="C27" s="77"/>
    </row>
    <row r="28" spans="1:3" s="437" customFormat="1" ht="12" customHeight="1">
      <c r="A28" s="431" t="s">
        <v>266</v>
      </c>
      <c r="B28" s="432" t="s">
        <v>396</v>
      </c>
      <c r="C28" s="298"/>
    </row>
    <row r="29" spans="1:3" s="437" customFormat="1" ht="12" customHeight="1">
      <c r="A29" s="431" t="s">
        <v>267</v>
      </c>
      <c r="B29" s="433" t="s">
        <v>399</v>
      </c>
      <c r="C29" s="298"/>
    </row>
    <row r="30" spans="1:3" s="437" customFormat="1" ht="12" customHeight="1" thickBot="1">
      <c r="A30" s="430" t="s">
        <v>268</v>
      </c>
      <c r="B30" s="138" t="s">
        <v>513</v>
      </c>
      <c r="C30" s="84"/>
    </row>
    <row r="31" spans="1:3" s="437" customFormat="1" ht="12" customHeight="1" thickBot="1">
      <c r="A31" s="197" t="s">
        <v>22</v>
      </c>
      <c r="B31" s="121" t="s">
        <v>400</v>
      </c>
      <c r="C31" s="300">
        <f>+C32+C33+C34</f>
        <v>0</v>
      </c>
    </row>
    <row r="32" spans="1:3" s="437" customFormat="1" ht="12" customHeight="1">
      <c r="A32" s="431" t="s">
        <v>91</v>
      </c>
      <c r="B32" s="432" t="s">
        <v>286</v>
      </c>
      <c r="C32" s="77"/>
    </row>
    <row r="33" spans="1:3" s="437" customFormat="1" ht="12" customHeight="1">
      <c r="A33" s="431" t="s">
        <v>92</v>
      </c>
      <c r="B33" s="433" t="s">
        <v>287</v>
      </c>
      <c r="C33" s="301"/>
    </row>
    <row r="34" spans="1:3" s="437" customFormat="1" ht="12" customHeight="1" thickBot="1">
      <c r="A34" s="430" t="s">
        <v>93</v>
      </c>
      <c r="B34" s="138" t="s">
        <v>288</v>
      </c>
      <c r="C34" s="84"/>
    </row>
    <row r="35" spans="1:3" s="350" customFormat="1" ht="12" customHeight="1" thickBot="1">
      <c r="A35" s="197" t="s">
        <v>23</v>
      </c>
      <c r="B35" s="121" t="s">
        <v>370</v>
      </c>
      <c r="C35" s="326"/>
    </row>
    <row r="36" spans="1:3" s="350" customFormat="1" ht="12" customHeight="1" thickBot="1">
      <c r="A36" s="197" t="s">
        <v>24</v>
      </c>
      <c r="B36" s="121" t="s">
        <v>401</v>
      </c>
      <c r="C36" s="342"/>
    </row>
    <row r="37" spans="1:3" s="350" customFormat="1" ht="12" customHeight="1" thickBot="1">
      <c r="A37" s="189" t="s">
        <v>25</v>
      </c>
      <c r="B37" s="121" t="s">
        <v>402</v>
      </c>
      <c r="C37" s="343">
        <f>+C8+C20+C25+C26+C31+C35+C36</f>
        <v>80240</v>
      </c>
    </row>
    <row r="38" spans="1:3" s="350" customFormat="1" ht="12" customHeight="1" thickBot="1">
      <c r="A38" s="218" t="s">
        <v>26</v>
      </c>
      <c r="B38" s="121" t="s">
        <v>403</v>
      </c>
      <c r="C38" s="343">
        <f>+C39+C40+C41</f>
        <v>51183437</v>
      </c>
    </row>
    <row r="39" spans="1:3" s="350" customFormat="1" ht="12" customHeight="1">
      <c r="A39" s="431" t="s">
        <v>404</v>
      </c>
      <c r="B39" s="432" t="s">
        <v>233</v>
      </c>
      <c r="C39" s="77">
        <v>181484</v>
      </c>
    </row>
    <row r="40" spans="1:3" s="350" customFormat="1" ht="12" customHeight="1">
      <c r="A40" s="431" t="s">
        <v>405</v>
      </c>
      <c r="B40" s="433" t="s">
        <v>2</v>
      </c>
      <c r="C40" s="301"/>
    </row>
    <row r="41" spans="1:3" s="437" customFormat="1" ht="12" customHeight="1" thickBot="1">
      <c r="A41" s="430" t="s">
        <v>406</v>
      </c>
      <c r="B41" s="138" t="s">
        <v>407</v>
      </c>
      <c r="C41" s="84">
        <v>51001953</v>
      </c>
    </row>
    <row r="42" spans="1:3" s="437" customFormat="1" ht="15" customHeight="1" thickBot="1">
      <c r="A42" s="218" t="s">
        <v>27</v>
      </c>
      <c r="B42" s="219" t="s">
        <v>408</v>
      </c>
      <c r="C42" s="346">
        <f>+C37+C38</f>
        <v>51263677</v>
      </c>
    </row>
    <row r="43" spans="1:3" s="437" customFormat="1" ht="15" customHeight="1">
      <c r="A43" s="220"/>
      <c r="B43" s="221"/>
      <c r="C43" s="344"/>
    </row>
    <row r="44" spans="1:3" ht="13.5" thickBot="1">
      <c r="A44" s="222"/>
      <c r="B44" s="223"/>
      <c r="C44" s="345"/>
    </row>
    <row r="45" spans="1:3" s="436" customFormat="1" ht="16.5" customHeight="1" thickBot="1">
      <c r="A45" s="224"/>
      <c r="B45" s="225" t="s">
        <v>57</v>
      </c>
      <c r="C45" s="346"/>
    </row>
    <row r="46" spans="1:3" s="438" customFormat="1" ht="12" customHeight="1" thickBot="1">
      <c r="A46" s="197" t="s">
        <v>18</v>
      </c>
      <c r="B46" s="121" t="s">
        <v>409</v>
      </c>
      <c r="C46" s="300">
        <f>SUM(C47:C51)</f>
        <v>51263677</v>
      </c>
    </row>
    <row r="47" spans="1:3" ht="12" customHeight="1">
      <c r="A47" s="430" t="s">
        <v>98</v>
      </c>
      <c r="B47" s="9" t="s">
        <v>49</v>
      </c>
      <c r="C47" s="77">
        <v>37407960</v>
      </c>
    </row>
    <row r="48" spans="1:3" ht="12" customHeight="1">
      <c r="A48" s="430" t="s">
        <v>99</v>
      </c>
      <c r="B48" s="8" t="s">
        <v>181</v>
      </c>
      <c r="C48" s="80">
        <v>5545717</v>
      </c>
    </row>
    <row r="49" spans="1:3" ht="12" customHeight="1">
      <c r="A49" s="430" t="s">
        <v>100</v>
      </c>
      <c r="B49" s="8" t="s">
        <v>138</v>
      </c>
      <c r="C49" s="80">
        <v>8310000</v>
      </c>
    </row>
    <row r="50" spans="1:3" ht="12" customHeight="1">
      <c r="A50" s="430" t="s">
        <v>101</v>
      </c>
      <c r="B50" s="8" t="s">
        <v>182</v>
      </c>
      <c r="C50" s="80"/>
    </row>
    <row r="51" spans="1:3" ht="12" customHeight="1" thickBot="1">
      <c r="A51" s="430" t="s">
        <v>146</v>
      </c>
      <c r="B51" s="8" t="s">
        <v>183</v>
      </c>
      <c r="C51" s="80"/>
    </row>
    <row r="52" spans="1:3" ht="12" customHeight="1" thickBot="1">
      <c r="A52" s="197" t="s">
        <v>19</v>
      </c>
      <c r="B52" s="121" t="s">
        <v>410</v>
      </c>
      <c r="C52" s="300">
        <f>SUM(C53:C55)</f>
        <v>0</v>
      </c>
    </row>
    <row r="53" spans="1:3" s="438" customFormat="1" ht="12" customHeight="1">
      <c r="A53" s="430" t="s">
        <v>104</v>
      </c>
      <c r="B53" s="9" t="s">
        <v>227</v>
      </c>
      <c r="C53" s="77"/>
    </row>
    <row r="54" spans="1:3" ht="12" customHeight="1">
      <c r="A54" s="430" t="s">
        <v>105</v>
      </c>
      <c r="B54" s="8" t="s">
        <v>185</v>
      </c>
      <c r="C54" s="80"/>
    </row>
    <row r="55" spans="1:3" ht="12" customHeight="1">
      <c r="A55" s="430" t="s">
        <v>106</v>
      </c>
      <c r="B55" s="8" t="s">
        <v>58</v>
      </c>
      <c r="C55" s="80"/>
    </row>
    <row r="56" spans="1:3" ht="12" customHeight="1" thickBot="1">
      <c r="A56" s="430" t="s">
        <v>107</v>
      </c>
      <c r="B56" s="8" t="s">
        <v>514</v>
      </c>
      <c r="C56" s="80"/>
    </row>
    <row r="57" spans="1:3" ht="12" customHeight="1" thickBot="1">
      <c r="A57" s="197" t="s">
        <v>20</v>
      </c>
      <c r="B57" s="121" t="s">
        <v>13</v>
      </c>
      <c r="C57" s="326"/>
    </row>
    <row r="58" spans="1:3" ht="15" customHeight="1" thickBot="1">
      <c r="A58" s="197" t="s">
        <v>21</v>
      </c>
      <c r="B58" s="226" t="s">
        <v>518</v>
      </c>
      <c r="C58" s="347">
        <f>+C46+C52+C57</f>
        <v>51263677</v>
      </c>
    </row>
    <row r="59" ht="13.5" thickBot="1">
      <c r="C59" s="605">
        <f>C42-C58</f>
        <v>0</v>
      </c>
    </row>
    <row r="60" spans="1:3" ht="15" customHeight="1" thickBot="1">
      <c r="A60" s="229" t="s">
        <v>509</v>
      </c>
      <c r="B60" s="230"/>
      <c r="C60" s="118">
        <v>8</v>
      </c>
    </row>
    <row r="61" spans="1:3" ht="14.25" customHeight="1" thickBot="1">
      <c r="A61" s="229" t="s">
        <v>203</v>
      </c>
      <c r="B61" s="230"/>
      <c r="C61" s="118"/>
    </row>
    <row r="62" spans="1:3" ht="12.75">
      <c r="A62" s="602"/>
      <c r="B62" s="603"/>
      <c r="C62" s="603"/>
    </row>
    <row r="63" spans="1:2" ht="12.75">
      <c r="A63" s="602"/>
      <c r="B63" s="603"/>
    </row>
    <row r="64" spans="1:3" ht="12.75">
      <c r="A64" s="602"/>
      <c r="B64" s="603"/>
      <c r="C64" s="603"/>
    </row>
    <row r="65" spans="1:3" ht="12.75">
      <c r="A65" s="602"/>
      <c r="B65" s="603"/>
      <c r="C65" s="603"/>
    </row>
    <row r="66" spans="1:3" ht="12.75">
      <c r="A66" s="602"/>
      <c r="B66" s="603"/>
      <c r="C66" s="603"/>
    </row>
    <row r="67" spans="1:3" ht="12.75">
      <c r="A67" s="602"/>
      <c r="B67" s="603"/>
      <c r="C67" s="603"/>
    </row>
    <row r="68" spans="1:3" ht="12.75">
      <c r="A68" s="602"/>
      <c r="B68" s="603"/>
      <c r="C68" s="603"/>
    </row>
    <row r="69" spans="1:3" ht="12.75">
      <c r="A69" s="602"/>
      <c r="B69" s="603"/>
      <c r="C69" s="603"/>
    </row>
    <row r="70" spans="1:3" ht="12.75">
      <c r="A70" s="602"/>
      <c r="B70" s="603"/>
      <c r="C70" s="603"/>
    </row>
    <row r="71" spans="1:3" ht="12.75">
      <c r="A71" s="602"/>
      <c r="B71" s="603"/>
      <c r="C71" s="603"/>
    </row>
    <row r="72" spans="1:3" ht="12.75">
      <c r="A72" s="602"/>
      <c r="B72" s="603"/>
      <c r="C72" s="603"/>
    </row>
    <row r="73" spans="1:3" ht="12.75">
      <c r="A73" s="602"/>
      <c r="B73" s="603"/>
      <c r="C73" s="603"/>
    </row>
    <row r="74" spans="1:3" ht="12.75">
      <c r="A74" s="602"/>
      <c r="B74" s="603"/>
      <c r="C74" s="603"/>
    </row>
    <row r="75" spans="1:3" ht="12.75">
      <c r="A75" s="602"/>
      <c r="B75" s="603"/>
      <c r="C75" s="603"/>
    </row>
    <row r="76" spans="1:3" ht="12.75">
      <c r="A76" s="602"/>
      <c r="B76" s="603"/>
      <c r="C76" s="603"/>
    </row>
    <row r="77" spans="1:3" ht="12.75">
      <c r="A77" s="602"/>
      <c r="B77" s="603"/>
      <c r="C77" s="603"/>
    </row>
    <row r="78" spans="1:3" ht="12.75">
      <c r="A78" s="602"/>
      <c r="B78" s="603"/>
      <c r="C78" s="603"/>
    </row>
    <row r="79" spans="1:3" ht="12.75">
      <c r="A79" s="602"/>
      <c r="B79" s="603"/>
      <c r="C79" s="603"/>
    </row>
    <row r="80" spans="1:3" ht="12.75">
      <c r="A80" s="602"/>
      <c r="B80" s="603"/>
      <c r="C80" s="603"/>
    </row>
    <row r="81" spans="1:3" ht="12.75">
      <c r="A81" s="602"/>
      <c r="B81" s="603"/>
      <c r="C81" s="603"/>
    </row>
    <row r="82" spans="1:3" ht="12.75">
      <c r="A82" s="602"/>
      <c r="B82" s="603"/>
      <c r="C82" s="603"/>
    </row>
    <row r="83" spans="1:3" ht="12.75">
      <c r="A83" s="602"/>
      <c r="B83" s="603"/>
      <c r="C83" s="6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7">
      <selection activeCell="C38" sqref="C38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2" t="str">
        <f>CONCATENATE(ALAPADATOK!P13," melléklet ",ALAPADATOK!A7," ",ALAPADATOK!B7," ",ALAPADATOK!C7," ",ALAPADATOK!D7," ",ALAPADATOK!E7," ",ALAPADATOK!F7," ",ALAPADATOK!G7," ",ALAPADATOK!H7)</f>
        <v>9.3. melléklet a … / 2021 ( … ) önkormányzati rendelethez</v>
      </c>
    </row>
    <row r="2" spans="1:3" s="434" customFormat="1" ht="33.75">
      <c r="A2" s="389" t="s">
        <v>201</v>
      </c>
      <c r="B2" s="624" t="str">
        <f>CONCATENATE(ALAPADATOK!B13)</f>
        <v>Nábrád-Kérsemjén Önkormányzati Intézményfenntartó Társulás</v>
      </c>
      <c r="C2" s="348" t="s">
        <v>60</v>
      </c>
    </row>
    <row r="3" spans="1:3" s="434" customFormat="1" ht="23.25" thickBot="1">
      <c r="A3" s="428" t="s">
        <v>200</v>
      </c>
      <c r="B3" s="571" t="s">
        <v>392</v>
      </c>
      <c r="C3" s="349" t="s">
        <v>54</v>
      </c>
    </row>
    <row r="4" spans="1:3" s="435" customFormat="1" ht="15.75" customHeight="1" thickBot="1">
      <c r="A4" s="210"/>
      <c r="B4" s="210"/>
      <c r="C4" s="211" t="s">
        <v>681</v>
      </c>
    </row>
    <row r="5" spans="1:3" ht="13.5" thickBot="1">
      <c r="A5" s="390" t="s">
        <v>202</v>
      </c>
      <c r="B5" s="212" t="s">
        <v>549</v>
      </c>
      <c r="C5" s="213" t="s">
        <v>55</v>
      </c>
    </row>
    <row r="6" spans="1:3" s="436" customFormat="1" ht="12.75" customHeight="1" thickBot="1">
      <c r="A6" s="189"/>
      <c r="B6" s="190" t="s">
        <v>483</v>
      </c>
      <c r="C6" s="191" t="s">
        <v>484</v>
      </c>
    </row>
    <row r="7" spans="1:3" s="436" customFormat="1" ht="15.75" customHeight="1" thickBot="1">
      <c r="A7" s="214"/>
      <c r="B7" s="215" t="s">
        <v>56</v>
      </c>
      <c r="C7" s="216"/>
    </row>
    <row r="8" spans="1:3" s="350" customFormat="1" ht="12" customHeight="1" thickBot="1">
      <c r="A8" s="189" t="s">
        <v>18</v>
      </c>
      <c r="B8" s="217" t="s">
        <v>510</v>
      </c>
      <c r="C8" s="300">
        <f>SUM(C9:C19)</f>
        <v>0</v>
      </c>
    </row>
    <row r="9" spans="1:3" s="350" customFormat="1" ht="12" customHeight="1">
      <c r="A9" s="429" t="s">
        <v>98</v>
      </c>
      <c r="B9" s="10" t="s">
        <v>272</v>
      </c>
      <c r="C9" s="340"/>
    </row>
    <row r="10" spans="1:3" s="350" customFormat="1" ht="12" customHeight="1">
      <c r="A10" s="430" t="s">
        <v>99</v>
      </c>
      <c r="B10" s="8" t="s">
        <v>273</v>
      </c>
      <c r="C10" s="298"/>
    </row>
    <row r="11" spans="1:3" s="350" customFormat="1" ht="12" customHeight="1">
      <c r="A11" s="430" t="s">
        <v>100</v>
      </c>
      <c r="B11" s="8" t="s">
        <v>274</v>
      </c>
      <c r="C11" s="298"/>
    </row>
    <row r="12" spans="1:3" s="350" customFormat="1" ht="12" customHeight="1">
      <c r="A12" s="430" t="s">
        <v>101</v>
      </c>
      <c r="B12" s="8" t="s">
        <v>275</v>
      </c>
      <c r="C12" s="298"/>
    </row>
    <row r="13" spans="1:3" s="350" customFormat="1" ht="12" customHeight="1">
      <c r="A13" s="430" t="s">
        <v>146</v>
      </c>
      <c r="B13" s="8" t="s">
        <v>276</v>
      </c>
      <c r="C13" s="298"/>
    </row>
    <row r="14" spans="1:3" s="350" customFormat="1" ht="12" customHeight="1">
      <c r="A14" s="430" t="s">
        <v>102</v>
      </c>
      <c r="B14" s="8" t="s">
        <v>393</v>
      </c>
      <c r="C14" s="298"/>
    </row>
    <row r="15" spans="1:3" s="350" customFormat="1" ht="12" customHeight="1">
      <c r="A15" s="430" t="s">
        <v>103</v>
      </c>
      <c r="B15" s="7" t="s">
        <v>394</v>
      </c>
      <c r="C15" s="298"/>
    </row>
    <row r="16" spans="1:3" s="350" customFormat="1" ht="12" customHeight="1">
      <c r="A16" s="430" t="s">
        <v>113</v>
      </c>
      <c r="B16" s="8" t="s">
        <v>279</v>
      </c>
      <c r="C16" s="341"/>
    </row>
    <row r="17" spans="1:3" s="437" customFormat="1" ht="12" customHeight="1">
      <c r="A17" s="430" t="s">
        <v>114</v>
      </c>
      <c r="B17" s="8" t="s">
        <v>280</v>
      </c>
      <c r="C17" s="298"/>
    </row>
    <row r="18" spans="1:3" s="437" customFormat="1" ht="12" customHeight="1">
      <c r="A18" s="430" t="s">
        <v>115</v>
      </c>
      <c r="B18" s="8" t="s">
        <v>426</v>
      </c>
      <c r="C18" s="299"/>
    </row>
    <row r="19" spans="1:3" s="437" customFormat="1" ht="12" customHeight="1" thickBot="1">
      <c r="A19" s="430" t="s">
        <v>116</v>
      </c>
      <c r="B19" s="7" t="s">
        <v>281</v>
      </c>
      <c r="C19" s="299"/>
    </row>
    <row r="20" spans="1:3" s="350" customFormat="1" ht="12" customHeight="1" thickBot="1">
      <c r="A20" s="189" t="s">
        <v>19</v>
      </c>
      <c r="B20" s="217" t="s">
        <v>395</v>
      </c>
      <c r="C20" s="300">
        <f>SUM(C21:C23)</f>
        <v>62993832</v>
      </c>
    </row>
    <row r="21" spans="1:3" s="437" customFormat="1" ht="12" customHeight="1">
      <c r="A21" s="430" t="s">
        <v>104</v>
      </c>
      <c r="B21" s="9" t="s">
        <v>255</v>
      </c>
      <c r="C21" s="298"/>
    </row>
    <row r="22" spans="1:3" s="437" customFormat="1" ht="12" customHeight="1">
      <c r="A22" s="430" t="s">
        <v>105</v>
      </c>
      <c r="B22" s="8" t="s">
        <v>396</v>
      </c>
      <c r="C22" s="298"/>
    </row>
    <row r="23" spans="1:3" s="437" customFormat="1" ht="12" customHeight="1">
      <c r="A23" s="430" t="s">
        <v>106</v>
      </c>
      <c r="B23" s="8" t="s">
        <v>397</v>
      </c>
      <c r="C23" s="298">
        <v>62993832</v>
      </c>
    </row>
    <row r="24" spans="1:3" s="437" customFormat="1" ht="12" customHeight="1" thickBot="1">
      <c r="A24" s="430" t="s">
        <v>107</v>
      </c>
      <c r="B24" s="8" t="s">
        <v>515</v>
      </c>
      <c r="C24" s="298"/>
    </row>
    <row r="25" spans="1:3" s="437" customFormat="1" ht="12" customHeight="1" thickBot="1">
      <c r="A25" s="197" t="s">
        <v>20</v>
      </c>
      <c r="B25" s="121" t="s">
        <v>172</v>
      </c>
      <c r="C25" s="326"/>
    </row>
    <row r="26" spans="1:3" s="437" customFormat="1" ht="12" customHeight="1" thickBot="1">
      <c r="A26" s="197" t="s">
        <v>21</v>
      </c>
      <c r="B26" s="121" t="s">
        <v>398</v>
      </c>
      <c r="C26" s="300">
        <f>+C27+C28</f>
        <v>0</v>
      </c>
    </row>
    <row r="27" spans="1:3" s="437" customFormat="1" ht="12" customHeight="1">
      <c r="A27" s="431" t="s">
        <v>265</v>
      </c>
      <c r="B27" s="432" t="s">
        <v>396</v>
      </c>
      <c r="C27" s="77"/>
    </row>
    <row r="28" spans="1:3" s="437" customFormat="1" ht="12" customHeight="1">
      <c r="A28" s="431" t="s">
        <v>266</v>
      </c>
      <c r="B28" s="433" t="s">
        <v>399</v>
      </c>
      <c r="C28" s="301"/>
    </row>
    <row r="29" spans="1:3" s="437" customFormat="1" ht="12" customHeight="1" thickBot="1">
      <c r="A29" s="430" t="s">
        <v>267</v>
      </c>
      <c r="B29" s="138" t="s">
        <v>516</v>
      </c>
      <c r="C29" s="84"/>
    </row>
    <row r="30" spans="1:3" s="437" customFormat="1" ht="12" customHeight="1" thickBot="1">
      <c r="A30" s="197" t="s">
        <v>22</v>
      </c>
      <c r="B30" s="121" t="s">
        <v>400</v>
      </c>
      <c r="C30" s="300">
        <f>+C31+C32+C33</f>
        <v>0</v>
      </c>
    </row>
    <row r="31" spans="1:3" s="437" customFormat="1" ht="12" customHeight="1">
      <c r="A31" s="431" t="s">
        <v>91</v>
      </c>
      <c r="B31" s="432" t="s">
        <v>286</v>
      </c>
      <c r="C31" s="77"/>
    </row>
    <row r="32" spans="1:3" s="437" customFormat="1" ht="12" customHeight="1">
      <c r="A32" s="431" t="s">
        <v>92</v>
      </c>
      <c r="B32" s="433" t="s">
        <v>287</v>
      </c>
      <c r="C32" s="301"/>
    </row>
    <row r="33" spans="1:3" s="437" customFormat="1" ht="12" customHeight="1" thickBot="1">
      <c r="A33" s="430" t="s">
        <v>93</v>
      </c>
      <c r="B33" s="138" t="s">
        <v>288</v>
      </c>
      <c r="C33" s="84"/>
    </row>
    <row r="34" spans="1:3" s="350" customFormat="1" ht="12" customHeight="1" thickBot="1">
      <c r="A34" s="197" t="s">
        <v>23</v>
      </c>
      <c r="B34" s="121" t="s">
        <v>370</v>
      </c>
      <c r="C34" s="326"/>
    </row>
    <row r="35" spans="1:3" s="350" customFormat="1" ht="12" customHeight="1" thickBot="1">
      <c r="A35" s="197" t="s">
        <v>24</v>
      </c>
      <c r="B35" s="121" t="s">
        <v>401</v>
      </c>
      <c r="C35" s="342"/>
    </row>
    <row r="36" spans="1:3" s="350" customFormat="1" ht="12" customHeight="1" thickBot="1">
      <c r="A36" s="189" t="s">
        <v>25</v>
      </c>
      <c r="B36" s="121" t="s">
        <v>517</v>
      </c>
      <c r="C36" s="343">
        <f>+C8+C20+C25+C26+C30+C34+C35</f>
        <v>62993832</v>
      </c>
    </row>
    <row r="37" spans="1:3" s="350" customFormat="1" ht="12" customHeight="1" thickBot="1">
      <c r="A37" s="218" t="s">
        <v>26</v>
      </c>
      <c r="B37" s="121" t="s">
        <v>403</v>
      </c>
      <c r="C37" s="343">
        <f>+C38+C39+C40</f>
        <v>18944</v>
      </c>
    </row>
    <row r="38" spans="1:3" s="350" customFormat="1" ht="12" customHeight="1">
      <c r="A38" s="431" t="s">
        <v>404</v>
      </c>
      <c r="B38" s="432" t="s">
        <v>233</v>
      </c>
      <c r="C38" s="77">
        <v>18944</v>
      </c>
    </row>
    <row r="39" spans="1:3" s="350" customFormat="1" ht="12" customHeight="1">
      <c r="A39" s="431" t="s">
        <v>405</v>
      </c>
      <c r="B39" s="433" t="s">
        <v>2</v>
      </c>
      <c r="C39" s="301"/>
    </row>
    <row r="40" spans="1:3" s="437" customFormat="1" ht="12" customHeight="1" thickBot="1">
      <c r="A40" s="430" t="s">
        <v>406</v>
      </c>
      <c r="B40" s="138" t="s">
        <v>407</v>
      </c>
      <c r="C40" s="84"/>
    </row>
    <row r="41" spans="1:3" s="437" customFormat="1" ht="15" customHeight="1" thickBot="1">
      <c r="A41" s="218" t="s">
        <v>27</v>
      </c>
      <c r="B41" s="219" t="s">
        <v>408</v>
      </c>
      <c r="C41" s="346">
        <f>+C36+C37</f>
        <v>63012776</v>
      </c>
    </row>
    <row r="42" spans="1:3" s="437" customFormat="1" ht="15" customHeight="1">
      <c r="A42" s="220"/>
      <c r="B42" s="221"/>
      <c r="C42" s="344"/>
    </row>
    <row r="43" spans="1:3" ht="13.5" thickBot="1">
      <c r="A43" s="222"/>
      <c r="B43" s="223"/>
      <c r="C43" s="345"/>
    </row>
    <row r="44" spans="1:3" s="436" customFormat="1" ht="16.5" customHeight="1" thickBot="1">
      <c r="A44" s="224"/>
      <c r="B44" s="225" t="s">
        <v>57</v>
      </c>
      <c r="C44" s="346"/>
    </row>
    <row r="45" spans="1:3" s="438" customFormat="1" ht="12" customHeight="1" thickBot="1">
      <c r="A45" s="197" t="s">
        <v>18</v>
      </c>
      <c r="B45" s="121" t="s">
        <v>409</v>
      </c>
      <c r="C45" s="300">
        <f>SUM(C46:C50)</f>
        <v>2500000</v>
      </c>
    </row>
    <row r="46" spans="1:3" ht="12" customHeight="1">
      <c r="A46" s="430" t="s">
        <v>98</v>
      </c>
      <c r="B46" s="9" t="s">
        <v>49</v>
      </c>
      <c r="C46" s="77">
        <v>960000</v>
      </c>
    </row>
    <row r="47" spans="1:3" ht="12" customHeight="1">
      <c r="A47" s="430" t="s">
        <v>99</v>
      </c>
      <c r="B47" s="8" t="s">
        <v>181</v>
      </c>
      <c r="C47" s="80">
        <v>140000</v>
      </c>
    </row>
    <row r="48" spans="1:3" ht="12" customHeight="1">
      <c r="A48" s="430" t="s">
        <v>100</v>
      </c>
      <c r="B48" s="8" t="s">
        <v>138</v>
      </c>
      <c r="C48" s="80">
        <v>1400000</v>
      </c>
    </row>
    <row r="49" spans="1:3" ht="12" customHeight="1">
      <c r="A49" s="430" t="s">
        <v>101</v>
      </c>
      <c r="B49" s="8" t="s">
        <v>182</v>
      </c>
      <c r="C49" s="80"/>
    </row>
    <row r="50" spans="1:3" ht="12" customHeight="1" thickBot="1">
      <c r="A50" s="430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0">
        <f>SUM(C52:C54)</f>
        <v>0</v>
      </c>
    </row>
    <row r="52" spans="1:3" s="438" customFormat="1" ht="12" customHeight="1">
      <c r="A52" s="430" t="s">
        <v>104</v>
      </c>
      <c r="B52" s="9" t="s">
        <v>227</v>
      </c>
      <c r="C52" s="77"/>
    </row>
    <row r="53" spans="1:3" ht="12" customHeight="1">
      <c r="A53" s="430" t="s">
        <v>105</v>
      </c>
      <c r="B53" s="8" t="s">
        <v>185</v>
      </c>
      <c r="C53" s="80"/>
    </row>
    <row r="54" spans="1:3" ht="12" customHeight="1">
      <c r="A54" s="430" t="s">
        <v>106</v>
      </c>
      <c r="B54" s="8" t="s">
        <v>58</v>
      </c>
      <c r="C54" s="80"/>
    </row>
    <row r="55" spans="1:3" ht="12" customHeight="1" thickBot="1">
      <c r="A55" s="430" t="s">
        <v>107</v>
      </c>
      <c r="B55" s="8" t="s">
        <v>514</v>
      </c>
      <c r="C55" s="80"/>
    </row>
    <row r="56" spans="1:3" ht="15" customHeight="1" thickBot="1">
      <c r="A56" s="197" t="s">
        <v>20</v>
      </c>
      <c r="B56" s="121" t="s">
        <v>13</v>
      </c>
      <c r="C56" s="326">
        <v>60512776</v>
      </c>
    </row>
    <row r="57" spans="1:3" ht="13.5" thickBot="1">
      <c r="A57" s="197" t="s">
        <v>21</v>
      </c>
      <c r="B57" s="226" t="s">
        <v>518</v>
      </c>
      <c r="C57" s="347">
        <f>+C45+C51+C56</f>
        <v>63012776</v>
      </c>
    </row>
    <row r="58" ht="15" customHeight="1" thickBot="1">
      <c r="C58" s="605">
        <f>C41-C57</f>
        <v>0</v>
      </c>
    </row>
    <row r="59" spans="1:3" ht="14.25" customHeight="1" thickBot="1">
      <c r="A59" s="229" t="s">
        <v>509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7">
      <selection activeCell="C38" sqref="C38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2" t="str">
        <f>CONCATENATE(ALAPADATOK!P15," melléklet ",ALAPADATOK!A7," ",ALAPADATOK!B7," ",ALAPADATOK!C7," ",ALAPADATOK!D7," ",ALAPADATOK!E7," ",ALAPADATOK!F7," ",ALAPADATOK!G7," ",ALAPADATOK!H7)</f>
        <v>9.4. melléklet a … / 2021 ( … ) önkormányzati rendelethez</v>
      </c>
    </row>
    <row r="2" spans="1:3" s="434" customFormat="1" ht="33.75">
      <c r="A2" s="389" t="s">
        <v>201</v>
      </c>
      <c r="B2" s="570" t="str">
        <f>CONCATENATE(ALAPADATOK!B15)</f>
        <v>Napközi Óvoda-Konyha</v>
      </c>
      <c r="C2" s="348" t="s">
        <v>421</v>
      </c>
    </row>
    <row r="3" spans="1:3" s="434" customFormat="1" ht="23.25" thickBot="1">
      <c r="A3" s="428" t="s">
        <v>200</v>
      </c>
      <c r="B3" s="571" t="s">
        <v>392</v>
      </c>
      <c r="C3" s="349" t="s">
        <v>54</v>
      </c>
    </row>
    <row r="4" spans="1:3" s="435" customFormat="1" ht="15.75" customHeight="1" thickBot="1">
      <c r="A4" s="210"/>
      <c r="B4" s="210"/>
      <c r="C4" s="211" t="s">
        <v>681</v>
      </c>
    </row>
    <row r="5" spans="1:3" ht="13.5" thickBot="1">
      <c r="A5" s="390" t="s">
        <v>202</v>
      </c>
      <c r="B5" s="212" t="s">
        <v>549</v>
      </c>
      <c r="C5" s="213" t="s">
        <v>55</v>
      </c>
    </row>
    <row r="6" spans="1:3" s="436" customFormat="1" ht="12.75" customHeight="1" thickBot="1">
      <c r="A6" s="189"/>
      <c r="B6" s="190" t="s">
        <v>483</v>
      </c>
      <c r="C6" s="191" t="s">
        <v>484</v>
      </c>
    </row>
    <row r="7" spans="1:3" s="436" customFormat="1" ht="15.75" customHeight="1" thickBot="1">
      <c r="A7" s="214"/>
      <c r="B7" s="215" t="s">
        <v>56</v>
      </c>
      <c r="C7" s="216"/>
    </row>
    <row r="8" spans="1:3" s="350" customFormat="1" ht="12" customHeight="1" thickBot="1">
      <c r="A8" s="189" t="s">
        <v>18</v>
      </c>
      <c r="B8" s="217" t="s">
        <v>510</v>
      </c>
      <c r="C8" s="300">
        <f>SUM(C9:C19)</f>
        <v>12490450</v>
      </c>
    </row>
    <row r="9" spans="1:3" s="350" customFormat="1" ht="12" customHeight="1">
      <c r="A9" s="429" t="s">
        <v>98</v>
      </c>
      <c r="B9" s="10" t="s">
        <v>272</v>
      </c>
      <c r="C9" s="340">
        <v>520000</v>
      </c>
    </row>
    <row r="10" spans="1:3" s="350" customFormat="1" ht="12" customHeight="1">
      <c r="A10" s="430" t="s">
        <v>99</v>
      </c>
      <c r="B10" s="8" t="s">
        <v>273</v>
      </c>
      <c r="C10" s="298">
        <v>7316535</v>
      </c>
    </row>
    <row r="11" spans="1:3" s="350" customFormat="1" ht="12" customHeight="1">
      <c r="A11" s="430" t="s">
        <v>100</v>
      </c>
      <c r="B11" s="8" t="s">
        <v>274</v>
      </c>
      <c r="C11" s="298"/>
    </row>
    <row r="12" spans="1:3" s="350" customFormat="1" ht="12" customHeight="1">
      <c r="A12" s="430" t="s">
        <v>101</v>
      </c>
      <c r="B12" s="8" t="s">
        <v>275</v>
      </c>
      <c r="C12" s="298"/>
    </row>
    <row r="13" spans="1:3" s="350" customFormat="1" ht="12" customHeight="1">
      <c r="A13" s="430" t="s">
        <v>146</v>
      </c>
      <c r="B13" s="8" t="s">
        <v>276</v>
      </c>
      <c r="C13" s="298">
        <v>1093184</v>
      </c>
    </row>
    <row r="14" spans="1:3" s="350" customFormat="1" ht="12" customHeight="1">
      <c r="A14" s="430" t="s">
        <v>102</v>
      </c>
      <c r="B14" s="8" t="s">
        <v>393</v>
      </c>
      <c r="C14" s="298">
        <v>2574500</v>
      </c>
    </row>
    <row r="15" spans="1:3" s="350" customFormat="1" ht="12" customHeight="1">
      <c r="A15" s="430" t="s">
        <v>103</v>
      </c>
      <c r="B15" s="7" t="s">
        <v>394</v>
      </c>
      <c r="C15" s="298">
        <v>859200</v>
      </c>
    </row>
    <row r="16" spans="1:3" s="350" customFormat="1" ht="12" customHeight="1">
      <c r="A16" s="430" t="s">
        <v>113</v>
      </c>
      <c r="B16" s="8" t="s">
        <v>279</v>
      </c>
      <c r="C16" s="341">
        <v>4517</v>
      </c>
    </row>
    <row r="17" spans="1:3" s="437" customFormat="1" ht="12" customHeight="1">
      <c r="A17" s="430" t="s">
        <v>114</v>
      </c>
      <c r="B17" s="8" t="s">
        <v>280</v>
      </c>
      <c r="C17" s="298"/>
    </row>
    <row r="18" spans="1:3" s="437" customFormat="1" ht="12" customHeight="1">
      <c r="A18" s="430" t="s">
        <v>115</v>
      </c>
      <c r="B18" s="8" t="s">
        <v>426</v>
      </c>
      <c r="C18" s="299"/>
    </row>
    <row r="19" spans="1:3" s="437" customFormat="1" ht="12" customHeight="1" thickBot="1">
      <c r="A19" s="430" t="s">
        <v>116</v>
      </c>
      <c r="B19" s="7" t="s">
        <v>281</v>
      </c>
      <c r="C19" s="299">
        <v>122514</v>
      </c>
    </row>
    <row r="20" spans="1:3" s="350" customFormat="1" ht="12" customHeight="1" thickBot="1">
      <c r="A20" s="189" t="s">
        <v>19</v>
      </c>
      <c r="B20" s="217" t="s">
        <v>395</v>
      </c>
      <c r="C20" s="300">
        <f>SUM(C21:C23)</f>
        <v>0</v>
      </c>
    </row>
    <row r="21" spans="1:3" s="437" customFormat="1" ht="12" customHeight="1">
      <c r="A21" s="430" t="s">
        <v>104</v>
      </c>
      <c r="B21" s="9" t="s">
        <v>255</v>
      </c>
      <c r="C21" s="298"/>
    </row>
    <row r="22" spans="1:3" s="437" customFormat="1" ht="12" customHeight="1">
      <c r="A22" s="430" t="s">
        <v>105</v>
      </c>
      <c r="B22" s="8" t="s">
        <v>396</v>
      </c>
      <c r="C22" s="298"/>
    </row>
    <row r="23" spans="1:3" s="437" customFormat="1" ht="12" customHeight="1">
      <c r="A23" s="430" t="s">
        <v>106</v>
      </c>
      <c r="B23" s="8" t="s">
        <v>397</v>
      </c>
      <c r="C23" s="298"/>
    </row>
    <row r="24" spans="1:3" s="437" customFormat="1" ht="12" customHeight="1" thickBot="1">
      <c r="A24" s="430" t="s">
        <v>107</v>
      </c>
      <c r="B24" s="8" t="s">
        <v>515</v>
      </c>
      <c r="C24" s="298"/>
    </row>
    <row r="25" spans="1:3" s="437" customFormat="1" ht="12" customHeight="1" thickBot="1">
      <c r="A25" s="197" t="s">
        <v>20</v>
      </c>
      <c r="B25" s="121" t="s">
        <v>172</v>
      </c>
      <c r="C25" s="326"/>
    </row>
    <row r="26" spans="1:3" s="437" customFormat="1" ht="12" customHeight="1" thickBot="1">
      <c r="A26" s="197" t="s">
        <v>21</v>
      </c>
      <c r="B26" s="121" t="s">
        <v>398</v>
      </c>
      <c r="C26" s="300">
        <f>+C27+C28</f>
        <v>0</v>
      </c>
    </row>
    <row r="27" spans="1:3" s="437" customFormat="1" ht="12" customHeight="1">
      <c r="A27" s="431" t="s">
        <v>265</v>
      </c>
      <c r="B27" s="432" t="s">
        <v>396</v>
      </c>
      <c r="C27" s="77"/>
    </row>
    <row r="28" spans="1:3" s="437" customFormat="1" ht="12" customHeight="1">
      <c r="A28" s="431" t="s">
        <v>266</v>
      </c>
      <c r="B28" s="433" t="s">
        <v>399</v>
      </c>
      <c r="C28" s="301"/>
    </row>
    <row r="29" spans="1:3" s="437" customFormat="1" ht="12" customHeight="1" thickBot="1">
      <c r="A29" s="430" t="s">
        <v>267</v>
      </c>
      <c r="B29" s="138" t="s">
        <v>516</v>
      </c>
      <c r="C29" s="84"/>
    </row>
    <row r="30" spans="1:3" s="437" customFormat="1" ht="12" customHeight="1" thickBot="1">
      <c r="A30" s="197" t="s">
        <v>22</v>
      </c>
      <c r="B30" s="121" t="s">
        <v>400</v>
      </c>
      <c r="C30" s="300">
        <f>+C31+C32+C33</f>
        <v>0</v>
      </c>
    </row>
    <row r="31" spans="1:3" s="437" customFormat="1" ht="12" customHeight="1">
      <c r="A31" s="431" t="s">
        <v>91</v>
      </c>
      <c r="B31" s="432" t="s">
        <v>286</v>
      </c>
      <c r="C31" s="77"/>
    </row>
    <row r="32" spans="1:3" s="437" customFormat="1" ht="12" customHeight="1">
      <c r="A32" s="431" t="s">
        <v>92</v>
      </c>
      <c r="B32" s="433" t="s">
        <v>287</v>
      </c>
      <c r="C32" s="301"/>
    </row>
    <row r="33" spans="1:3" s="437" customFormat="1" ht="12" customHeight="1" thickBot="1">
      <c r="A33" s="430" t="s">
        <v>93</v>
      </c>
      <c r="B33" s="138" t="s">
        <v>288</v>
      </c>
      <c r="C33" s="84"/>
    </row>
    <row r="34" spans="1:3" s="350" customFormat="1" ht="12" customHeight="1" thickBot="1">
      <c r="A34" s="197" t="s">
        <v>23</v>
      </c>
      <c r="B34" s="121" t="s">
        <v>370</v>
      </c>
      <c r="C34" s="326"/>
    </row>
    <row r="35" spans="1:3" s="350" customFormat="1" ht="12" customHeight="1" thickBot="1">
      <c r="A35" s="197" t="s">
        <v>24</v>
      </c>
      <c r="B35" s="121" t="s">
        <v>401</v>
      </c>
      <c r="C35" s="342"/>
    </row>
    <row r="36" spans="1:3" s="350" customFormat="1" ht="12" customHeight="1" thickBot="1">
      <c r="A36" s="189" t="s">
        <v>25</v>
      </c>
      <c r="B36" s="121" t="s">
        <v>517</v>
      </c>
      <c r="C36" s="343">
        <f>+C8+C20+C25+C26+C30+C34+C35</f>
        <v>12490450</v>
      </c>
    </row>
    <row r="37" spans="1:3" s="350" customFormat="1" ht="12" customHeight="1" thickBot="1">
      <c r="A37" s="218" t="s">
        <v>26</v>
      </c>
      <c r="B37" s="121" t="s">
        <v>403</v>
      </c>
      <c r="C37" s="343">
        <f>+C38+C39+C40</f>
        <v>61619351</v>
      </c>
    </row>
    <row r="38" spans="1:3" s="350" customFormat="1" ht="12" customHeight="1">
      <c r="A38" s="431" t="s">
        <v>404</v>
      </c>
      <c r="B38" s="432" t="s">
        <v>233</v>
      </c>
      <c r="C38" s="77">
        <v>1106575</v>
      </c>
    </row>
    <row r="39" spans="1:3" s="350" customFormat="1" ht="12" customHeight="1">
      <c r="A39" s="431" t="s">
        <v>405</v>
      </c>
      <c r="B39" s="433" t="s">
        <v>2</v>
      </c>
      <c r="C39" s="301"/>
    </row>
    <row r="40" spans="1:3" s="437" customFormat="1" ht="12" customHeight="1" thickBot="1">
      <c r="A40" s="430" t="s">
        <v>406</v>
      </c>
      <c r="B40" s="138" t="s">
        <v>407</v>
      </c>
      <c r="C40" s="84">
        <v>60512776</v>
      </c>
    </row>
    <row r="41" spans="1:3" s="437" customFormat="1" ht="15" customHeight="1" thickBot="1">
      <c r="A41" s="218" t="s">
        <v>27</v>
      </c>
      <c r="B41" s="219" t="s">
        <v>408</v>
      </c>
      <c r="C41" s="346">
        <f>+C36+C37</f>
        <v>74109801</v>
      </c>
    </row>
    <row r="42" spans="1:3" s="437" customFormat="1" ht="15" customHeight="1">
      <c r="A42" s="220"/>
      <c r="B42" s="221"/>
      <c r="C42" s="344"/>
    </row>
    <row r="43" spans="1:3" ht="13.5" thickBot="1">
      <c r="A43" s="222"/>
      <c r="B43" s="223"/>
      <c r="C43" s="345"/>
    </row>
    <row r="44" spans="1:3" s="436" customFormat="1" ht="16.5" customHeight="1" thickBot="1">
      <c r="A44" s="224"/>
      <c r="B44" s="225" t="s">
        <v>57</v>
      </c>
      <c r="C44" s="346"/>
    </row>
    <row r="45" spans="1:3" s="438" customFormat="1" ht="12" customHeight="1" thickBot="1">
      <c r="A45" s="197" t="s">
        <v>18</v>
      </c>
      <c r="B45" s="121" t="s">
        <v>409</v>
      </c>
      <c r="C45" s="300">
        <f>SUM(C46:C50)</f>
        <v>74109801</v>
      </c>
    </row>
    <row r="46" spans="1:3" ht="12" customHeight="1">
      <c r="A46" s="430" t="s">
        <v>98</v>
      </c>
      <c r="B46" s="9" t="s">
        <v>49</v>
      </c>
      <c r="C46" s="77">
        <v>33600641</v>
      </c>
    </row>
    <row r="47" spans="1:3" ht="12" customHeight="1">
      <c r="A47" s="430" t="s">
        <v>99</v>
      </c>
      <c r="B47" s="8" t="s">
        <v>181</v>
      </c>
      <c r="C47" s="80">
        <v>5335008</v>
      </c>
    </row>
    <row r="48" spans="1:3" ht="12" customHeight="1">
      <c r="A48" s="430" t="s">
        <v>100</v>
      </c>
      <c r="B48" s="8" t="s">
        <v>138</v>
      </c>
      <c r="C48" s="80">
        <v>35174152</v>
      </c>
    </row>
    <row r="49" spans="1:3" ht="12" customHeight="1">
      <c r="A49" s="430" t="s">
        <v>101</v>
      </c>
      <c r="B49" s="8" t="s">
        <v>182</v>
      </c>
      <c r="C49" s="80"/>
    </row>
    <row r="50" spans="1:3" ht="12" customHeight="1" thickBot="1">
      <c r="A50" s="430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0">
        <f>SUM(C52:C54)</f>
        <v>0</v>
      </c>
    </row>
    <row r="52" spans="1:3" s="438" customFormat="1" ht="12" customHeight="1">
      <c r="A52" s="430" t="s">
        <v>104</v>
      </c>
      <c r="B52" s="9" t="s">
        <v>227</v>
      </c>
      <c r="C52" s="77"/>
    </row>
    <row r="53" spans="1:3" ht="12" customHeight="1">
      <c r="A53" s="430" t="s">
        <v>105</v>
      </c>
      <c r="B53" s="8" t="s">
        <v>185</v>
      </c>
      <c r="C53" s="80"/>
    </row>
    <row r="54" spans="1:3" ht="12" customHeight="1">
      <c r="A54" s="430" t="s">
        <v>106</v>
      </c>
      <c r="B54" s="8" t="s">
        <v>58</v>
      </c>
      <c r="C54" s="80"/>
    </row>
    <row r="55" spans="1:3" ht="12" customHeight="1" thickBot="1">
      <c r="A55" s="430" t="s">
        <v>107</v>
      </c>
      <c r="B55" s="8" t="s">
        <v>514</v>
      </c>
      <c r="C55" s="80"/>
    </row>
    <row r="56" spans="1:3" ht="15" customHeight="1" thickBot="1">
      <c r="A56" s="197" t="s">
        <v>20</v>
      </c>
      <c r="B56" s="121" t="s">
        <v>13</v>
      </c>
      <c r="C56" s="326"/>
    </row>
    <row r="57" spans="1:3" ht="13.5" thickBot="1">
      <c r="A57" s="197" t="s">
        <v>21</v>
      </c>
      <c r="B57" s="226" t="s">
        <v>518</v>
      </c>
      <c r="C57" s="347">
        <f>+C45+C51+C56</f>
        <v>74109801</v>
      </c>
    </row>
    <row r="58" ht="15" customHeight="1" thickBot="1">
      <c r="C58" s="605">
        <f>C41-C57</f>
        <v>0</v>
      </c>
    </row>
    <row r="59" spans="1:3" ht="14.25" customHeight="1" thickBot="1">
      <c r="A59" s="229" t="s">
        <v>509</v>
      </c>
      <c r="B59" s="230"/>
      <c r="C59" s="118">
        <v>10</v>
      </c>
    </row>
    <row r="60" spans="1:3" ht="13.5" thickBot="1">
      <c r="A60" s="229" t="s">
        <v>203</v>
      </c>
      <c r="B60" s="230"/>
      <c r="C60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7">
      <selection activeCell="J12" sqref="J12"/>
    </sheetView>
  </sheetViews>
  <sheetFormatPr defaultColWidth="9.37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2" spans="2:7" ht="13.5">
      <c r="B2" s="781" t="str">
        <f>CONCATENATE("10. melléklet ",ALAPADATOK!A7," ",ALAPADATOK!B7," ",ALAPADATOK!C7," ",ALAPADATOK!D7," ",ALAPADATOK!E7," ",ALAPADATOK!F7," ",ALAPADATOK!G7," ",ALAPADATOK!H7)</f>
        <v>10. melléklet a … / 2021 ( … ) önkormányzati rendelethez</v>
      </c>
      <c r="C2" s="781"/>
      <c r="D2" s="781"/>
      <c r="E2" s="781"/>
      <c r="F2" s="781"/>
      <c r="G2" s="781"/>
    </row>
    <row r="4" spans="1:7" ht="43.5" customHeight="1">
      <c r="A4" s="780" t="s">
        <v>3</v>
      </c>
      <c r="B4" s="780"/>
      <c r="C4" s="780"/>
      <c r="D4" s="780"/>
      <c r="E4" s="780"/>
      <c r="F4" s="780"/>
      <c r="G4" s="780"/>
    </row>
    <row r="6" spans="1:7" s="156" customFormat="1" ht="27" customHeight="1">
      <c r="A6" s="654" t="s">
        <v>207</v>
      </c>
      <c r="C6" s="779" t="s">
        <v>208</v>
      </c>
      <c r="D6" s="779"/>
      <c r="E6" s="779"/>
      <c r="F6" s="779"/>
      <c r="G6" s="779"/>
    </row>
    <row r="7" s="156" customFormat="1" ht="15"/>
    <row r="8" spans="1:6" s="156" customFormat="1" ht="24.75" customHeight="1">
      <c r="A8" s="654" t="s">
        <v>209</v>
      </c>
      <c r="C8" s="779" t="s">
        <v>208</v>
      </c>
      <c r="D8" s="779"/>
      <c r="E8" s="779"/>
      <c r="F8" s="779"/>
    </row>
    <row r="9" s="157" customFormat="1" ht="12.75"/>
    <row r="10" spans="1:7" s="158" customFormat="1" ht="15" customHeight="1">
      <c r="A10" s="246" t="s">
        <v>685</v>
      </c>
      <c r="B10" s="245"/>
      <c r="C10" s="245"/>
      <c r="D10" s="245"/>
      <c r="E10" s="245"/>
      <c r="F10" s="245"/>
      <c r="G10" s="245"/>
    </row>
    <row r="11" spans="1:7" s="158" customFormat="1" ht="15" customHeight="1" thickBot="1">
      <c r="A11" s="246" t="s">
        <v>210</v>
      </c>
      <c r="B11" s="245"/>
      <c r="C11" s="245"/>
      <c r="D11" s="245"/>
      <c r="E11" s="245"/>
      <c r="F11" s="245"/>
      <c r="G11" s="646" t="s">
        <v>681</v>
      </c>
    </row>
    <row r="12" spans="1:7" s="76" customFormat="1" ht="42" customHeight="1" thickBot="1">
      <c r="A12" s="186" t="s">
        <v>16</v>
      </c>
      <c r="B12" s="187" t="s">
        <v>211</v>
      </c>
      <c r="C12" s="187" t="s">
        <v>212</v>
      </c>
      <c r="D12" s="187" t="s">
        <v>213</v>
      </c>
      <c r="E12" s="187" t="s">
        <v>214</v>
      </c>
      <c r="F12" s="187" t="s">
        <v>215</v>
      </c>
      <c r="G12" s="188" t="s">
        <v>53</v>
      </c>
    </row>
    <row r="13" spans="1:7" ht="24" customHeight="1">
      <c r="A13" s="232" t="s">
        <v>18</v>
      </c>
      <c r="B13" s="195" t="s">
        <v>216</v>
      </c>
      <c r="C13" s="159"/>
      <c r="D13" s="159"/>
      <c r="E13" s="159"/>
      <c r="F13" s="159"/>
      <c r="G13" s="233">
        <f>SUM(C13:F13)</f>
        <v>0</v>
      </c>
    </row>
    <row r="14" spans="1:7" ht="24" customHeight="1">
      <c r="A14" s="234" t="s">
        <v>19</v>
      </c>
      <c r="B14" s="196" t="s">
        <v>217</v>
      </c>
      <c r="C14" s="160"/>
      <c r="D14" s="160"/>
      <c r="E14" s="160"/>
      <c r="F14" s="160"/>
      <c r="G14" s="235">
        <f aca="true" t="shared" si="0" ref="G14:G19">SUM(C14:F14)</f>
        <v>0</v>
      </c>
    </row>
    <row r="15" spans="1:7" ht="24" customHeight="1">
      <c r="A15" s="234" t="s">
        <v>20</v>
      </c>
      <c r="B15" s="196" t="s">
        <v>218</v>
      </c>
      <c r="C15" s="160"/>
      <c r="D15" s="160"/>
      <c r="E15" s="160"/>
      <c r="F15" s="160"/>
      <c r="G15" s="235">
        <f t="shared" si="0"/>
        <v>0</v>
      </c>
    </row>
    <row r="16" spans="1:7" ht="24" customHeight="1">
      <c r="A16" s="234" t="s">
        <v>21</v>
      </c>
      <c r="B16" s="196" t="s">
        <v>219</v>
      </c>
      <c r="C16" s="160"/>
      <c r="D16" s="160"/>
      <c r="E16" s="160"/>
      <c r="F16" s="160"/>
      <c r="G16" s="235">
        <f t="shared" si="0"/>
        <v>0</v>
      </c>
    </row>
    <row r="17" spans="1:7" ht="24" customHeight="1">
      <c r="A17" s="234" t="s">
        <v>22</v>
      </c>
      <c r="B17" s="196" t="s">
        <v>220</v>
      </c>
      <c r="C17" s="160"/>
      <c r="D17" s="160"/>
      <c r="E17" s="160"/>
      <c r="F17" s="160"/>
      <c r="G17" s="235">
        <f t="shared" si="0"/>
        <v>0</v>
      </c>
    </row>
    <row r="18" spans="1:7" ht="24" customHeight="1" thickBot="1">
      <c r="A18" s="236" t="s">
        <v>23</v>
      </c>
      <c r="B18" s="237" t="s">
        <v>221</v>
      </c>
      <c r="C18" s="161"/>
      <c r="D18" s="161"/>
      <c r="E18" s="161"/>
      <c r="F18" s="161"/>
      <c r="G18" s="238">
        <f t="shared" si="0"/>
        <v>0</v>
      </c>
    </row>
    <row r="19" spans="1:7" s="162" customFormat="1" ht="24" customHeight="1" thickBot="1">
      <c r="A19" s="239" t="s">
        <v>24</v>
      </c>
      <c r="B19" s="240" t="s">
        <v>53</v>
      </c>
      <c r="C19" s="241">
        <f>SUM(C13:C18)</f>
        <v>0</v>
      </c>
      <c r="D19" s="241">
        <f>SUM(D13:D18)</f>
        <v>0</v>
      </c>
      <c r="E19" s="241">
        <f>SUM(E13:E18)</f>
        <v>0</v>
      </c>
      <c r="F19" s="241">
        <f>SUM(F13:F18)</f>
        <v>0</v>
      </c>
      <c r="G19" s="242">
        <f t="shared" si="0"/>
        <v>0</v>
      </c>
    </row>
    <row r="20" spans="1:7" s="157" customFormat="1" ht="12.75">
      <c r="A20" s="206"/>
      <c r="B20" s="206"/>
      <c r="C20" s="206"/>
      <c r="D20" s="206"/>
      <c r="E20" s="206"/>
      <c r="F20" s="206"/>
      <c r="G20" s="206"/>
    </row>
    <row r="21" spans="1:7" s="157" customFormat="1" ht="12.75">
      <c r="A21" s="206"/>
      <c r="B21" s="206"/>
      <c r="C21" s="206"/>
      <c r="D21" s="206"/>
      <c r="E21" s="206"/>
      <c r="F21" s="206"/>
      <c r="G21" s="206"/>
    </row>
    <row r="22" spans="1:7" s="157" customFormat="1" ht="12.75">
      <c r="A22" s="206"/>
      <c r="B22" s="206"/>
      <c r="C22" s="206"/>
      <c r="D22" s="206"/>
      <c r="E22" s="206"/>
      <c r="F22" s="206"/>
      <c r="G22" s="206"/>
    </row>
    <row r="23" spans="1:7" s="157" customFormat="1" ht="15">
      <c r="A23" s="156" t="str">
        <f>+CONCATENATE("......................, ",LEFT(KV_ÖSSZEFÜGGÉSEK!A5,4),". .......................... hó ..... nap")</f>
        <v>......................, 2021. .......................... hó ..... nap</v>
      </c>
      <c r="F23" s="206"/>
      <c r="G23" s="206"/>
    </row>
    <row r="24" spans="6:7" s="157" customFormat="1" ht="12.75">
      <c r="F24" s="206"/>
      <c r="G24" s="206"/>
    </row>
    <row r="25" spans="1:7" ht="12.75">
      <c r="A25" s="206"/>
      <c r="B25" s="206"/>
      <c r="C25" s="206"/>
      <c r="D25" s="206"/>
      <c r="E25" s="206"/>
      <c r="F25" s="206"/>
      <c r="G25" s="206"/>
    </row>
    <row r="26" spans="1:7" ht="12.75">
      <c r="A26" s="206"/>
      <c r="B26" s="206"/>
      <c r="C26" s="157"/>
      <c r="D26" s="157"/>
      <c r="E26" s="157"/>
      <c r="F26" s="157"/>
      <c r="G26" s="206"/>
    </row>
    <row r="27" spans="1:7" ht="13.5">
      <c r="A27" s="206"/>
      <c r="B27" s="206"/>
      <c r="C27" s="243"/>
      <c r="D27" s="244" t="s">
        <v>222</v>
      </c>
      <c r="E27" s="244"/>
      <c r="F27" s="243"/>
      <c r="G27" s="206"/>
    </row>
    <row r="28" spans="3:6" ht="13.5">
      <c r="C28" s="163"/>
      <c r="D28" s="164"/>
      <c r="E28" s="164"/>
      <c r="F28" s="163"/>
    </row>
    <row r="29" spans="3:6" ht="13.5">
      <c r="C29" s="163"/>
      <c r="D29" s="164"/>
      <c r="E29" s="164"/>
      <c r="F29" s="163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34">
      <selection activeCell="A1" sqref="A1"/>
    </sheetView>
  </sheetViews>
  <sheetFormatPr defaultColWidth="9.375" defaultRowHeight="12.75"/>
  <cols>
    <col min="1" max="1" width="9.00390625" style="365" customWidth="1"/>
    <col min="2" max="2" width="75.75390625" style="365" customWidth="1"/>
    <col min="3" max="3" width="15.50390625" style="366" customWidth="1"/>
    <col min="4" max="5" width="15.50390625" style="365" customWidth="1"/>
    <col min="6" max="6" width="9.00390625" style="38" customWidth="1"/>
    <col min="7" max="16384" width="9.375" style="38" customWidth="1"/>
  </cols>
  <sheetData>
    <row r="1" spans="1:5" ht="14.25" customHeight="1">
      <c r="A1" s="607"/>
      <c r="B1" s="607"/>
      <c r="C1" s="611"/>
      <c r="D1" s="607"/>
      <c r="E1" s="637" t="str">
        <f>CONCATENATE("1. tájékoztató tábla ",ALAPADATOK!A7," ",ALAPADATOK!B7," ",ALAPADATOK!C7," ",ALAPADATOK!D7," ",ALAPADATOK!E7," ",ALAPADATOK!F7," ",ALAPADATOK!G7," ",ALAPADATOK!H7)</f>
        <v>1. tájékoztató tábla a … / 2021 ( … ) önkormányzati rendelethez</v>
      </c>
    </row>
    <row r="2" spans="1:5" ht="15">
      <c r="A2" s="782" t="str">
        <f>CONCATENATE(ALAPADATOK!A3)</f>
        <v>NÁBRÁD KÖZSÉG ÖNKORMÁNYZATA</v>
      </c>
      <c r="B2" s="782"/>
      <c r="C2" s="783"/>
      <c r="D2" s="782"/>
      <c r="E2" s="782"/>
    </row>
    <row r="3" spans="1:5" ht="15">
      <c r="A3" s="782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782"/>
      <c r="C3" s="783"/>
      <c r="D3" s="782"/>
      <c r="E3" s="782"/>
    </row>
    <row r="4" spans="1:5" ht="15.75" customHeight="1">
      <c r="A4" s="721" t="s">
        <v>15</v>
      </c>
      <c r="B4" s="721"/>
      <c r="C4" s="721"/>
      <c r="D4" s="721"/>
      <c r="E4" s="721"/>
    </row>
    <row r="5" spans="1:5" ht="15.75" customHeight="1" thickBot="1">
      <c r="A5" s="722" t="s">
        <v>150</v>
      </c>
      <c r="B5" s="722"/>
      <c r="C5" s="611"/>
      <c r="D5" s="638"/>
      <c r="E5" s="647" t="str">
        <f>'KV_10.sz.mell'!G11</f>
        <v>Ft</v>
      </c>
    </row>
    <row r="6" spans="1:5" ht="30.75" customHeight="1" thickBot="1">
      <c r="A6" s="612" t="s">
        <v>69</v>
      </c>
      <c r="B6" s="613" t="s">
        <v>17</v>
      </c>
      <c r="C6" s="613" t="str">
        <f>+CONCATENATE(LEFT(KV_ÖSSZEFÜGGÉSEK!A5,4)-2,". évi tény")</f>
        <v>2019. évi tény</v>
      </c>
      <c r="D6" s="648" t="str">
        <f>+CONCATENATE(LEFT(KV_ÖSSZEFÜGGÉSEK!A5,4)-1,". évi várható")</f>
        <v>2020. évi várható</v>
      </c>
      <c r="E6" s="649" t="str">
        <f>+'KV_1.1.sz.mell.'!C8</f>
        <v>2021. évi előirányzat</v>
      </c>
    </row>
    <row r="7" spans="1:5" s="39" customFormat="1" ht="12" customHeight="1" thickBot="1">
      <c r="A7" s="32" t="s">
        <v>483</v>
      </c>
      <c r="B7" s="33" t="s">
        <v>484</v>
      </c>
      <c r="C7" s="33" t="s">
        <v>485</v>
      </c>
      <c r="D7" s="33" t="s">
        <v>487</v>
      </c>
      <c r="E7" s="427" t="s">
        <v>486</v>
      </c>
    </row>
    <row r="8" spans="1:5" s="1" customFormat="1" ht="12" customHeight="1" thickBot="1">
      <c r="A8" s="20" t="s">
        <v>18</v>
      </c>
      <c r="B8" s="21" t="s">
        <v>249</v>
      </c>
      <c r="C8" s="379">
        <f>+C9+C10+C11+C12+C13+C14</f>
        <v>0</v>
      </c>
      <c r="D8" s="379">
        <f>+D9+D10+D11+D12+D13+D14</f>
        <v>0</v>
      </c>
      <c r="E8" s="247">
        <f>+E9+E10+E11+E12+E13+E14</f>
        <v>0</v>
      </c>
    </row>
    <row r="9" spans="1:5" s="1" customFormat="1" ht="12" customHeight="1">
      <c r="A9" s="15" t="s">
        <v>98</v>
      </c>
      <c r="B9" s="397" t="s">
        <v>250</v>
      </c>
      <c r="C9" s="381"/>
      <c r="D9" s="381"/>
      <c r="E9" s="249"/>
    </row>
    <row r="10" spans="1:5" s="1" customFormat="1" ht="12" customHeight="1">
      <c r="A10" s="14" t="s">
        <v>99</v>
      </c>
      <c r="B10" s="398" t="s">
        <v>251</v>
      </c>
      <c r="C10" s="380"/>
      <c r="D10" s="380"/>
      <c r="E10" s="248"/>
    </row>
    <row r="11" spans="1:5" s="1" customFormat="1" ht="12" customHeight="1">
      <c r="A11" s="14" t="s">
        <v>100</v>
      </c>
      <c r="B11" s="398" t="s">
        <v>252</v>
      </c>
      <c r="C11" s="380"/>
      <c r="D11" s="380"/>
      <c r="E11" s="248"/>
    </row>
    <row r="12" spans="1:5" s="1" customFormat="1" ht="12" customHeight="1">
      <c r="A12" s="14" t="s">
        <v>101</v>
      </c>
      <c r="B12" s="398" t="s">
        <v>253</v>
      </c>
      <c r="C12" s="380"/>
      <c r="D12" s="380"/>
      <c r="E12" s="248"/>
    </row>
    <row r="13" spans="1:5" s="1" customFormat="1" ht="12" customHeight="1">
      <c r="A13" s="14" t="s">
        <v>146</v>
      </c>
      <c r="B13" s="277" t="s">
        <v>422</v>
      </c>
      <c r="C13" s="380"/>
      <c r="D13" s="380"/>
      <c r="E13" s="248"/>
    </row>
    <row r="14" spans="1:5" s="1" customFormat="1" ht="12" customHeight="1" thickBot="1">
      <c r="A14" s="16" t="s">
        <v>102</v>
      </c>
      <c r="B14" s="278" t="s">
        <v>423</v>
      </c>
      <c r="C14" s="380"/>
      <c r="D14" s="380"/>
      <c r="E14" s="248"/>
    </row>
    <row r="15" spans="1:5" s="1" customFormat="1" ht="12" customHeight="1" thickBot="1">
      <c r="A15" s="20" t="s">
        <v>19</v>
      </c>
      <c r="B15" s="276" t="s">
        <v>254</v>
      </c>
      <c r="C15" s="379">
        <f>+C16+C17+C18+C19+C20</f>
        <v>0</v>
      </c>
      <c r="D15" s="379">
        <f>+D16+D17+D18+D19+D20</f>
        <v>0</v>
      </c>
      <c r="E15" s="247">
        <f>+E16+E17+E18+E19+E20</f>
        <v>0</v>
      </c>
    </row>
    <row r="16" spans="1:5" s="1" customFormat="1" ht="12" customHeight="1">
      <c r="A16" s="15" t="s">
        <v>104</v>
      </c>
      <c r="B16" s="397" t="s">
        <v>255</v>
      </c>
      <c r="C16" s="381"/>
      <c r="D16" s="381"/>
      <c r="E16" s="249"/>
    </row>
    <row r="17" spans="1:5" s="1" customFormat="1" ht="12" customHeight="1">
      <c r="A17" s="14" t="s">
        <v>105</v>
      </c>
      <c r="B17" s="398" t="s">
        <v>256</v>
      </c>
      <c r="C17" s="380"/>
      <c r="D17" s="380"/>
      <c r="E17" s="248"/>
    </row>
    <row r="18" spans="1:5" s="1" customFormat="1" ht="12" customHeight="1">
      <c r="A18" s="14" t="s">
        <v>106</v>
      </c>
      <c r="B18" s="398" t="s">
        <v>414</v>
      </c>
      <c r="C18" s="380"/>
      <c r="D18" s="380"/>
      <c r="E18" s="248"/>
    </row>
    <row r="19" spans="1:5" s="1" customFormat="1" ht="12" customHeight="1">
      <c r="A19" s="14" t="s">
        <v>107</v>
      </c>
      <c r="B19" s="398" t="s">
        <v>415</v>
      </c>
      <c r="C19" s="380"/>
      <c r="D19" s="380"/>
      <c r="E19" s="248"/>
    </row>
    <row r="20" spans="1:5" s="1" customFormat="1" ht="12" customHeight="1">
      <c r="A20" s="14" t="s">
        <v>108</v>
      </c>
      <c r="B20" s="398" t="s">
        <v>257</v>
      </c>
      <c r="C20" s="380"/>
      <c r="D20" s="380"/>
      <c r="E20" s="248"/>
    </row>
    <row r="21" spans="1:5" s="1" customFormat="1" ht="12" customHeight="1" thickBot="1">
      <c r="A21" s="16" t="s">
        <v>117</v>
      </c>
      <c r="B21" s="278" t="s">
        <v>258</v>
      </c>
      <c r="C21" s="382"/>
      <c r="D21" s="382"/>
      <c r="E21" s="250"/>
    </row>
    <row r="22" spans="1:5" s="1" customFormat="1" ht="12" customHeight="1" thickBot="1">
      <c r="A22" s="20" t="s">
        <v>20</v>
      </c>
      <c r="B22" s="21" t="s">
        <v>259</v>
      </c>
      <c r="C22" s="379">
        <f>+C23+C24+C25+C26+C27</f>
        <v>0</v>
      </c>
      <c r="D22" s="379">
        <f>+D23+D24+D25+D26+D27</f>
        <v>0</v>
      </c>
      <c r="E22" s="247">
        <f>+E23+E24+E25+E26+E27</f>
        <v>0</v>
      </c>
    </row>
    <row r="23" spans="1:5" s="1" customFormat="1" ht="12" customHeight="1">
      <c r="A23" s="15" t="s">
        <v>87</v>
      </c>
      <c r="B23" s="397" t="s">
        <v>260</v>
      </c>
      <c r="C23" s="381"/>
      <c r="D23" s="381"/>
      <c r="E23" s="249"/>
    </row>
    <row r="24" spans="1:5" s="1" customFormat="1" ht="12" customHeight="1">
      <c r="A24" s="14" t="s">
        <v>88</v>
      </c>
      <c r="B24" s="398" t="s">
        <v>261</v>
      </c>
      <c r="C24" s="380"/>
      <c r="D24" s="380"/>
      <c r="E24" s="248"/>
    </row>
    <row r="25" spans="1:5" s="1" customFormat="1" ht="12" customHeight="1">
      <c r="A25" s="14" t="s">
        <v>89</v>
      </c>
      <c r="B25" s="398" t="s">
        <v>416</v>
      </c>
      <c r="C25" s="380"/>
      <c r="D25" s="380"/>
      <c r="E25" s="248"/>
    </row>
    <row r="26" spans="1:5" s="1" customFormat="1" ht="12" customHeight="1">
      <c r="A26" s="14" t="s">
        <v>90</v>
      </c>
      <c r="B26" s="398" t="s">
        <v>417</v>
      </c>
      <c r="C26" s="380"/>
      <c r="D26" s="380"/>
      <c r="E26" s="248"/>
    </row>
    <row r="27" spans="1:5" s="1" customFormat="1" ht="12" customHeight="1">
      <c r="A27" s="14" t="s">
        <v>169</v>
      </c>
      <c r="B27" s="398" t="s">
        <v>262</v>
      </c>
      <c r="C27" s="380"/>
      <c r="D27" s="380"/>
      <c r="E27" s="248"/>
    </row>
    <row r="28" spans="1:5" s="1" customFormat="1" ht="12" customHeight="1" thickBot="1">
      <c r="A28" s="16" t="s">
        <v>170</v>
      </c>
      <c r="B28" s="399" t="s">
        <v>263</v>
      </c>
      <c r="C28" s="382"/>
      <c r="D28" s="382"/>
      <c r="E28" s="250"/>
    </row>
    <row r="29" spans="1:5" s="1" customFormat="1" ht="12" customHeight="1" thickBot="1">
      <c r="A29" s="20" t="s">
        <v>171</v>
      </c>
      <c r="B29" s="21" t="s">
        <v>264</v>
      </c>
      <c r="C29" s="386">
        <f>SUM(C30:C36)</f>
        <v>0</v>
      </c>
      <c r="D29" s="386">
        <f>SUM(D30:D36)</f>
        <v>0</v>
      </c>
      <c r="E29" s="426">
        <f>SUM(E30:E36)</f>
        <v>0</v>
      </c>
    </row>
    <row r="30" spans="1:5" s="1" customFormat="1" ht="12" customHeight="1">
      <c r="A30" s="15" t="s">
        <v>265</v>
      </c>
      <c r="B30" s="397" t="str">
        <f>'KV_1.1.sz.mell.'!B32</f>
        <v>Kommunális adó</v>
      </c>
      <c r="C30" s="381"/>
      <c r="D30" s="381"/>
      <c r="E30" s="282"/>
    </row>
    <row r="31" spans="1:5" s="1" customFormat="1" ht="12" customHeight="1">
      <c r="A31" s="14" t="s">
        <v>266</v>
      </c>
      <c r="B31" s="397" t="str">
        <f>'KV_1.1.sz.mell.'!B33</f>
        <v>Idegenforgalmi adó</v>
      </c>
      <c r="C31" s="380"/>
      <c r="D31" s="380"/>
      <c r="E31" s="283"/>
    </row>
    <row r="32" spans="1:5" s="1" customFormat="1" ht="12" customHeight="1">
      <c r="A32" s="14" t="s">
        <v>267</v>
      </c>
      <c r="B32" s="397" t="str">
        <f>'KV_1.1.sz.mell.'!B34</f>
        <v>Iparűzési adó</v>
      </c>
      <c r="C32" s="380"/>
      <c r="D32" s="380"/>
      <c r="E32" s="283"/>
    </row>
    <row r="33" spans="1:5" s="1" customFormat="1" ht="12" customHeight="1">
      <c r="A33" s="14" t="s">
        <v>268</v>
      </c>
      <c r="B33" s="397" t="str">
        <f>'KV_1.1.sz.mell.'!B35</f>
        <v>Talajterhelési díj</v>
      </c>
      <c r="C33" s="380"/>
      <c r="D33" s="380"/>
      <c r="E33" s="283"/>
    </row>
    <row r="34" spans="1:5" s="1" customFormat="1" ht="12" customHeight="1">
      <c r="A34" s="14" t="s">
        <v>540</v>
      </c>
      <c r="B34" s="397" t="str">
        <f>'KV_1.1.sz.mell.'!B36</f>
        <v>Gépjárműadó</v>
      </c>
      <c r="C34" s="380"/>
      <c r="D34" s="380"/>
      <c r="E34" s="283"/>
    </row>
    <row r="35" spans="1:5" s="1" customFormat="1" ht="12" customHeight="1">
      <c r="A35" s="14" t="s">
        <v>541</v>
      </c>
      <c r="B35" s="397" t="str">
        <f>'KV_1.1.sz.mell.'!B37</f>
        <v>Telekadó</v>
      </c>
      <c r="C35" s="380"/>
      <c r="D35" s="380"/>
      <c r="E35" s="283"/>
    </row>
    <row r="36" spans="1:5" s="1" customFormat="1" ht="12" customHeight="1" thickBot="1">
      <c r="A36" s="16" t="s">
        <v>542</v>
      </c>
      <c r="B36" s="397" t="str">
        <f>'KV_1.1.sz.mell.'!B38</f>
        <v>Egyéb közhatalmi bevételek</v>
      </c>
      <c r="C36" s="382"/>
      <c r="D36" s="382"/>
      <c r="E36" s="289"/>
    </row>
    <row r="37" spans="1:5" s="1" customFormat="1" ht="12" customHeight="1" thickBot="1">
      <c r="A37" s="20" t="s">
        <v>22</v>
      </c>
      <c r="B37" s="21" t="s">
        <v>424</v>
      </c>
      <c r="C37" s="379">
        <f>SUM(C38:C48)</f>
        <v>0</v>
      </c>
      <c r="D37" s="379">
        <f>SUM(D38:D48)</f>
        <v>0</v>
      </c>
      <c r="E37" s="247">
        <f>SUM(E38:E48)</f>
        <v>0</v>
      </c>
    </row>
    <row r="38" spans="1:5" s="1" customFormat="1" ht="12" customHeight="1">
      <c r="A38" s="15" t="s">
        <v>91</v>
      </c>
      <c r="B38" s="397" t="s">
        <v>272</v>
      </c>
      <c r="C38" s="381"/>
      <c r="D38" s="381"/>
      <c r="E38" s="249"/>
    </row>
    <row r="39" spans="1:5" s="1" customFormat="1" ht="12" customHeight="1">
      <c r="A39" s="14" t="s">
        <v>92</v>
      </c>
      <c r="B39" s="398" t="s">
        <v>273</v>
      </c>
      <c r="C39" s="380"/>
      <c r="D39" s="380"/>
      <c r="E39" s="248"/>
    </row>
    <row r="40" spans="1:5" s="1" customFormat="1" ht="12" customHeight="1">
      <c r="A40" s="14" t="s">
        <v>93</v>
      </c>
      <c r="B40" s="398" t="s">
        <v>274</v>
      </c>
      <c r="C40" s="380"/>
      <c r="D40" s="380"/>
      <c r="E40" s="248"/>
    </row>
    <row r="41" spans="1:5" s="1" customFormat="1" ht="12" customHeight="1">
      <c r="A41" s="14" t="s">
        <v>173</v>
      </c>
      <c r="B41" s="398" t="s">
        <v>275</v>
      </c>
      <c r="C41" s="380"/>
      <c r="D41" s="380"/>
      <c r="E41" s="248"/>
    </row>
    <row r="42" spans="1:5" s="1" customFormat="1" ht="12" customHeight="1">
      <c r="A42" s="14" t="s">
        <v>174</v>
      </c>
      <c r="B42" s="398" t="s">
        <v>276</v>
      </c>
      <c r="C42" s="380"/>
      <c r="D42" s="380"/>
      <c r="E42" s="248"/>
    </row>
    <row r="43" spans="1:5" s="1" customFormat="1" ht="12" customHeight="1">
      <c r="A43" s="14" t="s">
        <v>175</v>
      </c>
      <c r="B43" s="398" t="s">
        <v>277</v>
      </c>
      <c r="C43" s="380"/>
      <c r="D43" s="380"/>
      <c r="E43" s="248"/>
    </row>
    <row r="44" spans="1:5" s="1" customFormat="1" ht="12" customHeight="1">
      <c r="A44" s="14" t="s">
        <v>176</v>
      </c>
      <c r="B44" s="398" t="s">
        <v>278</v>
      </c>
      <c r="C44" s="380"/>
      <c r="D44" s="380"/>
      <c r="E44" s="248"/>
    </row>
    <row r="45" spans="1:5" s="1" customFormat="1" ht="12" customHeight="1">
      <c r="A45" s="14" t="s">
        <v>177</v>
      </c>
      <c r="B45" s="398" t="s">
        <v>546</v>
      </c>
      <c r="C45" s="380"/>
      <c r="D45" s="380"/>
      <c r="E45" s="248"/>
    </row>
    <row r="46" spans="1:5" s="1" customFormat="1" ht="12" customHeight="1">
      <c r="A46" s="14" t="s">
        <v>270</v>
      </c>
      <c r="B46" s="398" t="s">
        <v>280</v>
      </c>
      <c r="C46" s="383"/>
      <c r="D46" s="383"/>
      <c r="E46" s="251"/>
    </row>
    <row r="47" spans="1:5" s="1" customFormat="1" ht="12" customHeight="1">
      <c r="A47" s="16" t="s">
        <v>271</v>
      </c>
      <c r="B47" s="399" t="s">
        <v>426</v>
      </c>
      <c r="C47" s="384"/>
      <c r="D47" s="384"/>
      <c r="E47" s="252"/>
    </row>
    <row r="48" spans="1:5" s="1" customFormat="1" ht="12" customHeight="1" thickBot="1">
      <c r="A48" s="16" t="s">
        <v>425</v>
      </c>
      <c r="B48" s="278" t="s">
        <v>281</v>
      </c>
      <c r="C48" s="384"/>
      <c r="D48" s="384"/>
      <c r="E48" s="252"/>
    </row>
    <row r="49" spans="1:5" s="1" customFormat="1" ht="12" customHeight="1" thickBot="1">
      <c r="A49" s="20" t="s">
        <v>23</v>
      </c>
      <c r="B49" s="21" t="s">
        <v>282</v>
      </c>
      <c r="C49" s="379">
        <f>SUM(C50:C54)</f>
        <v>0</v>
      </c>
      <c r="D49" s="379">
        <f>SUM(D50:D54)</f>
        <v>0</v>
      </c>
      <c r="E49" s="247">
        <f>SUM(E50:E54)</f>
        <v>0</v>
      </c>
    </row>
    <row r="50" spans="1:5" s="1" customFormat="1" ht="12" customHeight="1">
      <c r="A50" s="15" t="s">
        <v>94</v>
      </c>
      <c r="B50" s="397" t="s">
        <v>286</v>
      </c>
      <c r="C50" s="441"/>
      <c r="D50" s="441"/>
      <c r="E50" s="274"/>
    </row>
    <row r="51" spans="1:5" s="1" customFormat="1" ht="12" customHeight="1">
      <c r="A51" s="14" t="s">
        <v>95</v>
      </c>
      <c r="B51" s="398" t="s">
        <v>287</v>
      </c>
      <c r="C51" s="383"/>
      <c r="D51" s="383"/>
      <c r="E51" s="251"/>
    </row>
    <row r="52" spans="1:5" s="1" customFormat="1" ht="12" customHeight="1">
      <c r="A52" s="14" t="s">
        <v>283</v>
      </c>
      <c r="B52" s="398" t="s">
        <v>288</v>
      </c>
      <c r="C52" s="383"/>
      <c r="D52" s="383"/>
      <c r="E52" s="251"/>
    </row>
    <row r="53" spans="1:5" s="1" customFormat="1" ht="12" customHeight="1">
      <c r="A53" s="14" t="s">
        <v>284</v>
      </c>
      <c r="B53" s="398" t="s">
        <v>289</v>
      </c>
      <c r="C53" s="383"/>
      <c r="D53" s="383"/>
      <c r="E53" s="251"/>
    </row>
    <row r="54" spans="1:5" s="1" customFormat="1" ht="12" customHeight="1" thickBot="1">
      <c r="A54" s="16" t="s">
        <v>285</v>
      </c>
      <c r="B54" s="278" t="s">
        <v>290</v>
      </c>
      <c r="C54" s="384"/>
      <c r="D54" s="384"/>
      <c r="E54" s="252"/>
    </row>
    <row r="55" spans="1:5" s="1" customFormat="1" ht="12" customHeight="1" thickBot="1">
      <c r="A55" s="20" t="s">
        <v>178</v>
      </c>
      <c r="B55" s="21" t="s">
        <v>291</v>
      </c>
      <c r="C55" s="379">
        <f>SUM(C56:C58)</f>
        <v>0</v>
      </c>
      <c r="D55" s="379">
        <f>SUM(D56:D58)</f>
        <v>0</v>
      </c>
      <c r="E55" s="247">
        <f>SUM(E56:E58)</f>
        <v>0</v>
      </c>
    </row>
    <row r="56" spans="1:5" s="1" customFormat="1" ht="12" customHeight="1">
      <c r="A56" s="15" t="s">
        <v>96</v>
      </c>
      <c r="B56" s="397" t="s">
        <v>292</v>
      </c>
      <c r="C56" s="381"/>
      <c r="D56" s="381"/>
      <c r="E56" s="249"/>
    </row>
    <row r="57" spans="1:5" s="1" customFormat="1" ht="12" customHeight="1">
      <c r="A57" s="14" t="s">
        <v>97</v>
      </c>
      <c r="B57" s="398" t="s">
        <v>418</v>
      </c>
      <c r="C57" s="380"/>
      <c r="D57" s="380"/>
      <c r="E57" s="248"/>
    </row>
    <row r="58" spans="1:5" s="1" customFormat="1" ht="12" customHeight="1">
      <c r="A58" s="14" t="s">
        <v>295</v>
      </c>
      <c r="B58" s="398" t="s">
        <v>293</v>
      </c>
      <c r="C58" s="380"/>
      <c r="D58" s="380"/>
      <c r="E58" s="248"/>
    </row>
    <row r="59" spans="1:5" s="1" customFormat="1" ht="12" customHeight="1" thickBot="1">
      <c r="A59" s="16" t="s">
        <v>296</v>
      </c>
      <c r="B59" s="278" t="s">
        <v>294</v>
      </c>
      <c r="C59" s="382"/>
      <c r="D59" s="382"/>
      <c r="E59" s="250"/>
    </row>
    <row r="60" spans="1:5" s="1" customFormat="1" ht="12" customHeight="1" thickBot="1">
      <c r="A60" s="20" t="s">
        <v>25</v>
      </c>
      <c r="B60" s="276" t="s">
        <v>297</v>
      </c>
      <c r="C60" s="379">
        <f>SUM(C61:C63)</f>
        <v>0</v>
      </c>
      <c r="D60" s="379">
        <f>SUM(D61:D63)</f>
        <v>0</v>
      </c>
      <c r="E60" s="247">
        <f>SUM(E61:E63)</f>
        <v>0</v>
      </c>
    </row>
    <row r="61" spans="1:5" s="1" customFormat="1" ht="12" customHeight="1">
      <c r="A61" s="15" t="s">
        <v>179</v>
      </c>
      <c r="B61" s="397" t="s">
        <v>299</v>
      </c>
      <c r="C61" s="383"/>
      <c r="D61" s="383"/>
      <c r="E61" s="251"/>
    </row>
    <row r="62" spans="1:5" s="1" customFormat="1" ht="12" customHeight="1">
      <c r="A62" s="14" t="s">
        <v>180</v>
      </c>
      <c r="B62" s="398" t="s">
        <v>419</v>
      </c>
      <c r="C62" s="383"/>
      <c r="D62" s="383"/>
      <c r="E62" s="251"/>
    </row>
    <row r="63" spans="1:5" s="1" customFormat="1" ht="12" customHeight="1">
      <c r="A63" s="14" t="s">
        <v>228</v>
      </c>
      <c r="B63" s="398" t="s">
        <v>300</v>
      </c>
      <c r="C63" s="383"/>
      <c r="D63" s="383"/>
      <c r="E63" s="251"/>
    </row>
    <row r="64" spans="1:5" s="1" customFormat="1" ht="12" customHeight="1" thickBot="1">
      <c r="A64" s="16" t="s">
        <v>298</v>
      </c>
      <c r="B64" s="278" t="s">
        <v>301</v>
      </c>
      <c r="C64" s="383"/>
      <c r="D64" s="383"/>
      <c r="E64" s="251"/>
    </row>
    <row r="65" spans="1:5" s="1" customFormat="1" ht="12" customHeight="1" thickBot="1">
      <c r="A65" s="467" t="s">
        <v>466</v>
      </c>
      <c r="B65" s="21" t="s">
        <v>302</v>
      </c>
      <c r="C65" s="386">
        <f>+C8+C15+C22+C29+C37+C49+C55+C60</f>
        <v>0</v>
      </c>
      <c r="D65" s="386">
        <f>+D8+D15+D22+D29+D37+D49+D55+D60</f>
        <v>0</v>
      </c>
      <c r="E65" s="426">
        <f>+E8+E15+E22+E29+E37+E49+E55+E60</f>
        <v>0</v>
      </c>
    </row>
    <row r="66" spans="1:5" s="1" customFormat="1" ht="12" customHeight="1" thickBot="1">
      <c r="A66" s="442" t="s">
        <v>303</v>
      </c>
      <c r="B66" s="276" t="s">
        <v>531</v>
      </c>
      <c r="C66" s="379">
        <f>SUM(C67:C69)</f>
        <v>0</v>
      </c>
      <c r="D66" s="379">
        <f>SUM(D67:D69)</f>
        <v>0</v>
      </c>
      <c r="E66" s="247">
        <f>SUM(E67:E69)</f>
        <v>0</v>
      </c>
    </row>
    <row r="67" spans="1:5" s="1" customFormat="1" ht="12" customHeight="1">
      <c r="A67" s="15" t="s">
        <v>331</v>
      </c>
      <c r="B67" s="397" t="s">
        <v>305</v>
      </c>
      <c r="C67" s="383"/>
      <c r="D67" s="383"/>
      <c r="E67" s="251"/>
    </row>
    <row r="68" spans="1:5" s="1" customFormat="1" ht="12" customHeight="1">
      <c r="A68" s="14" t="s">
        <v>340</v>
      </c>
      <c r="B68" s="398" t="s">
        <v>306</v>
      </c>
      <c r="C68" s="383"/>
      <c r="D68" s="383"/>
      <c r="E68" s="251"/>
    </row>
    <row r="69" spans="1:5" s="1" customFormat="1" ht="12" customHeight="1" thickBot="1">
      <c r="A69" s="16" t="s">
        <v>341</v>
      </c>
      <c r="B69" s="461" t="s">
        <v>451</v>
      </c>
      <c r="C69" s="383"/>
      <c r="D69" s="383"/>
      <c r="E69" s="251"/>
    </row>
    <row r="70" spans="1:5" s="1" customFormat="1" ht="12" customHeight="1" thickBot="1">
      <c r="A70" s="442" t="s">
        <v>307</v>
      </c>
      <c r="B70" s="276" t="s">
        <v>308</v>
      </c>
      <c r="C70" s="379">
        <f>SUM(C71:C74)</f>
        <v>0</v>
      </c>
      <c r="D70" s="379">
        <f>SUM(D71:D74)</f>
        <v>0</v>
      </c>
      <c r="E70" s="247">
        <f>SUM(E71:E74)</f>
        <v>0</v>
      </c>
    </row>
    <row r="71" spans="1:5" s="1" customFormat="1" ht="12" customHeight="1">
      <c r="A71" s="15" t="s">
        <v>147</v>
      </c>
      <c r="B71" s="540" t="s">
        <v>309</v>
      </c>
      <c r="C71" s="383"/>
      <c r="D71" s="383"/>
      <c r="E71" s="251"/>
    </row>
    <row r="72" spans="1:7" s="1" customFormat="1" ht="13.5" customHeight="1">
      <c r="A72" s="14" t="s">
        <v>148</v>
      </c>
      <c r="B72" s="540" t="s">
        <v>555</v>
      </c>
      <c r="C72" s="383"/>
      <c r="D72" s="383"/>
      <c r="E72" s="251"/>
      <c r="G72" s="40"/>
    </row>
    <row r="73" spans="1:5" s="1" customFormat="1" ht="12" customHeight="1">
      <c r="A73" s="14" t="s">
        <v>332</v>
      </c>
      <c r="B73" s="540" t="s">
        <v>310</v>
      </c>
      <c r="C73" s="383"/>
      <c r="D73" s="383"/>
      <c r="E73" s="251"/>
    </row>
    <row r="74" spans="1:5" s="1" customFormat="1" ht="12" customHeight="1" thickBot="1">
      <c r="A74" s="16" t="s">
        <v>333</v>
      </c>
      <c r="B74" s="541" t="s">
        <v>556</v>
      </c>
      <c r="C74" s="383"/>
      <c r="D74" s="383"/>
      <c r="E74" s="251"/>
    </row>
    <row r="75" spans="1:5" s="1" customFormat="1" ht="12" customHeight="1" thickBot="1">
      <c r="A75" s="442" t="s">
        <v>311</v>
      </c>
      <c r="B75" s="276" t="s">
        <v>312</v>
      </c>
      <c r="C75" s="379">
        <f>SUM(C76:C77)</f>
        <v>0</v>
      </c>
      <c r="D75" s="379">
        <f>SUM(D76:D77)</f>
        <v>0</v>
      </c>
      <c r="E75" s="247">
        <f>SUM(E76:E77)</f>
        <v>0</v>
      </c>
    </row>
    <row r="76" spans="1:5" s="1" customFormat="1" ht="12" customHeight="1">
      <c r="A76" s="15" t="s">
        <v>334</v>
      </c>
      <c r="B76" s="397" t="s">
        <v>313</v>
      </c>
      <c r="C76" s="383"/>
      <c r="D76" s="383"/>
      <c r="E76" s="251"/>
    </row>
    <row r="77" spans="1:5" s="1" customFormat="1" ht="12" customHeight="1" thickBot="1">
      <c r="A77" s="16" t="s">
        <v>335</v>
      </c>
      <c r="B77" s="278" t="s">
        <v>314</v>
      </c>
      <c r="C77" s="383"/>
      <c r="D77" s="383"/>
      <c r="E77" s="251"/>
    </row>
    <row r="78" spans="1:5" s="1" customFormat="1" ht="12" customHeight="1" thickBot="1">
      <c r="A78" s="442" t="s">
        <v>315</v>
      </c>
      <c r="B78" s="276" t="s">
        <v>316</v>
      </c>
      <c r="C78" s="379">
        <f>SUM(C79:C81)</f>
        <v>0</v>
      </c>
      <c r="D78" s="379">
        <f>SUM(D79:D81)</f>
        <v>0</v>
      </c>
      <c r="E78" s="247">
        <f>SUM(E79:E81)</f>
        <v>0</v>
      </c>
    </row>
    <row r="79" spans="1:5" s="1" customFormat="1" ht="12" customHeight="1">
      <c r="A79" s="15" t="s">
        <v>336</v>
      </c>
      <c r="B79" s="397" t="s">
        <v>317</v>
      </c>
      <c r="C79" s="383"/>
      <c r="D79" s="383"/>
      <c r="E79" s="251"/>
    </row>
    <row r="80" spans="1:5" s="1" customFormat="1" ht="12" customHeight="1">
      <c r="A80" s="14" t="s">
        <v>337</v>
      </c>
      <c r="B80" s="398" t="s">
        <v>318</v>
      </c>
      <c r="C80" s="383"/>
      <c r="D80" s="383"/>
      <c r="E80" s="251"/>
    </row>
    <row r="81" spans="1:5" s="1" customFormat="1" ht="12" customHeight="1" thickBot="1">
      <c r="A81" s="16" t="s">
        <v>338</v>
      </c>
      <c r="B81" s="278" t="s">
        <v>557</v>
      </c>
      <c r="C81" s="383"/>
      <c r="D81" s="383"/>
      <c r="E81" s="251"/>
    </row>
    <row r="82" spans="1:5" s="1" customFormat="1" ht="12" customHeight="1" thickBot="1">
      <c r="A82" s="442" t="s">
        <v>319</v>
      </c>
      <c r="B82" s="276" t="s">
        <v>339</v>
      </c>
      <c r="C82" s="379">
        <f>SUM(C83:C86)</f>
        <v>0</v>
      </c>
      <c r="D82" s="379">
        <f>SUM(D83:D86)</f>
        <v>0</v>
      </c>
      <c r="E82" s="247">
        <f>SUM(E83:E86)</f>
        <v>0</v>
      </c>
    </row>
    <row r="83" spans="1:5" s="1" customFormat="1" ht="12" customHeight="1">
      <c r="A83" s="401" t="s">
        <v>320</v>
      </c>
      <c r="B83" s="397" t="s">
        <v>321</v>
      </c>
      <c r="C83" s="383"/>
      <c r="D83" s="383"/>
      <c r="E83" s="251"/>
    </row>
    <row r="84" spans="1:5" s="1" customFormat="1" ht="12" customHeight="1">
      <c r="A84" s="402" t="s">
        <v>322</v>
      </c>
      <c r="B84" s="398" t="s">
        <v>323</v>
      </c>
      <c r="C84" s="383"/>
      <c r="D84" s="383"/>
      <c r="E84" s="251"/>
    </row>
    <row r="85" spans="1:5" s="1" customFormat="1" ht="12" customHeight="1">
      <c r="A85" s="402" t="s">
        <v>324</v>
      </c>
      <c r="B85" s="398" t="s">
        <v>325</v>
      </c>
      <c r="C85" s="383"/>
      <c r="D85" s="383"/>
      <c r="E85" s="251"/>
    </row>
    <row r="86" spans="1:5" s="1" customFormat="1" ht="12" customHeight="1" thickBot="1">
      <c r="A86" s="403" t="s">
        <v>326</v>
      </c>
      <c r="B86" s="278" t="s">
        <v>327</v>
      </c>
      <c r="C86" s="383"/>
      <c r="D86" s="383"/>
      <c r="E86" s="251"/>
    </row>
    <row r="87" spans="1:5" s="1" customFormat="1" ht="12" customHeight="1" thickBot="1">
      <c r="A87" s="442" t="s">
        <v>328</v>
      </c>
      <c r="B87" s="276" t="s">
        <v>465</v>
      </c>
      <c r="C87" s="444"/>
      <c r="D87" s="444"/>
      <c r="E87" s="445"/>
    </row>
    <row r="88" spans="1:5" s="1" customFormat="1" ht="12" customHeight="1" thickBot="1">
      <c r="A88" s="442" t="s">
        <v>330</v>
      </c>
      <c r="B88" s="276" t="s">
        <v>329</v>
      </c>
      <c r="C88" s="444"/>
      <c r="D88" s="444"/>
      <c r="E88" s="445"/>
    </row>
    <row r="89" spans="1:5" s="1" customFormat="1" ht="12" customHeight="1" thickBot="1">
      <c r="A89" s="442" t="s">
        <v>342</v>
      </c>
      <c r="B89" s="404" t="s">
        <v>468</v>
      </c>
      <c r="C89" s="386">
        <f>+C66+C70+C75+C78+C82+C88+C87</f>
        <v>0</v>
      </c>
      <c r="D89" s="386">
        <f>+D66+D70+D75+D78+D82+D88+D87</f>
        <v>0</v>
      </c>
      <c r="E89" s="426">
        <f>+E66+E70+E75+E78+E82+E88+E87</f>
        <v>0</v>
      </c>
    </row>
    <row r="90" spans="1:5" s="1" customFormat="1" ht="12" customHeight="1" thickBot="1">
      <c r="A90" s="443" t="s">
        <v>467</v>
      </c>
      <c r="B90" s="405" t="s">
        <v>469</v>
      </c>
      <c r="C90" s="386">
        <f>+C65+C89</f>
        <v>0</v>
      </c>
      <c r="D90" s="386">
        <f>+D65+D89</f>
        <v>0</v>
      </c>
      <c r="E90" s="426">
        <f>+E65+E89</f>
        <v>0</v>
      </c>
    </row>
    <row r="91" spans="1:5" s="1" customFormat="1" ht="12" customHeight="1">
      <c r="A91" s="351"/>
      <c r="B91" s="352"/>
      <c r="C91" s="353"/>
      <c r="D91" s="354"/>
      <c r="E91" s="355"/>
    </row>
    <row r="92" spans="1:5" s="1" customFormat="1" ht="12" customHeight="1">
      <c r="A92" s="726" t="s">
        <v>47</v>
      </c>
      <c r="B92" s="726"/>
      <c r="C92" s="726"/>
      <c r="D92" s="726"/>
      <c r="E92" s="726"/>
    </row>
    <row r="93" spans="1:5" s="1" customFormat="1" ht="12" customHeight="1" thickBot="1">
      <c r="A93" s="723" t="s">
        <v>151</v>
      </c>
      <c r="B93" s="723"/>
      <c r="C93" s="366"/>
      <c r="D93" s="137"/>
      <c r="E93" s="291" t="str">
        <f>E5</f>
        <v>Ft</v>
      </c>
    </row>
    <row r="94" spans="1:6" s="1" customFormat="1" ht="24" customHeight="1" thickBot="1">
      <c r="A94" s="23" t="s">
        <v>16</v>
      </c>
      <c r="B94" s="24" t="s">
        <v>48</v>
      </c>
      <c r="C94" s="24" t="str">
        <f>+C6</f>
        <v>2019. évi tény</v>
      </c>
      <c r="D94" s="24" t="str">
        <f>+D6</f>
        <v>2020. évi várható</v>
      </c>
      <c r="E94" s="155" t="str">
        <f>+E6</f>
        <v>2021. évi előirányzat</v>
      </c>
      <c r="F94" s="145"/>
    </row>
    <row r="95" spans="1:6" s="1" customFormat="1" ht="12" customHeight="1" thickBot="1">
      <c r="A95" s="32" t="s">
        <v>483</v>
      </c>
      <c r="B95" s="33" t="s">
        <v>484</v>
      </c>
      <c r="C95" s="33" t="s">
        <v>485</v>
      </c>
      <c r="D95" s="33" t="s">
        <v>487</v>
      </c>
      <c r="E95" s="427" t="s">
        <v>486</v>
      </c>
      <c r="F95" s="145"/>
    </row>
    <row r="96" spans="1:6" s="1" customFormat="1" ht="15" customHeight="1" thickBot="1">
      <c r="A96" s="22" t="s">
        <v>18</v>
      </c>
      <c r="B96" s="28" t="s">
        <v>427</v>
      </c>
      <c r="C96" s="378">
        <f>C97+C98+C99+C100+C101+C114</f>
        <v>0</v>
      </c>
      <c r="D96" s="378">
        <f>D97+D98+D99+D100+D101+D114</f>
        <v>0</v>
      </c>
      <c r="E96" s="470">
        <f>E97+E98+E99+E100+E101+E114</f>
        <v>0</v>
      </c>
      <c r="F96" s="145"/>
    </row>
    <row r="97" spans="1:5" s="1" customFormat="1" ht="12.75" customHeight="1">
      <c r="A97" s="17" t="s">
        <v>98</v>
      </c>
      <c r="B97" s="10" t="s">
        <v>49</v>
      </c>
      <c r="C97" s="477"/>
      <c r="D97" s="477"/>
      <c r="E97" s="471"/>
    </row>
    <row r="98" spans="1:5" ht="16.5" customHeight="1">
      <c r="A98" s="14" t="s">
        <v>99</v>
      </c>
      <c r="B98" s="8" t="s">
        <v>181</v>
      </c>
      <c r="C98" s="380"/>
      <c r="D98" s="380"/>
      <c r="E98" s="248"/>
    </row>
    <row r="99" spans="1:5" ht="15">
      <c r="A99" s="14" t="s">
        <v>100</v>
      </c>
      <c r="B99" s="8" t="s">
        <v>138</v>
      </c>
      <c r="C99" s="382"/>
      <c r="D99" s="382"/>
      <c r="E99" s="250"/>
    </row>
    <row r="100" spans="1:5" s="39" customFormat="1" ht="12" customHeight="1">
      <c r="A100" s="14" t="s">
        <v>101</v>
      </c>
      <c r="B100" s="11" t="s">
        <v>182</v>
      </c>
      <c r="C100" s="382"/>
      <c r="D100" s="382"/>
      <c r="E100" s="250"/>
    </row>
    <row r="101" spans="1:5" ht="12" customHeight="1">
      <c r="A101" s="14" t="s">
        <v>112</v>
      </c>
      <c r="B101" s="19" t="s">
        <v>183</v>
      </c>
      <c r="C101" s="382"/>
      <c r="D101" s="382"/>
      <c r="E101" s="250"/>
    </row>
    <row r="102" spans="1:5" ht="12" customHeight="1">
      <c r="A102" s="14" t="s">
        <v>102</v>
      </c>
      <c r="B102" s="8" t="s">
        <v>432</v>
      </c>
      <c r="C102" s="382"/>
      <c r="D102" s="382"/>
      <c r="E102" s="250"/>
    </row>
    <row r="103" spans="1:5" ht="12" customHeight="1">
      <c r="A103" s="14" t="s">
        <v>103</v>
      </c>
      <c r="B103" s="141" t="s">
        <v>431</v>
      </c>
      <c r="C103" s="382"/>
      <c r="D103" s="382"/>
      <c r="E103" s="250"/>
    </row>
    <row r="104" spans="1:5" ht="12" customHeight="1">
      <c r="A104" s="14" t="s">
        <v>113</v>
      </c>
      <c r="B104" s="141" t="s">
        <v>430</v>
      </c>
      <c r="C104" s="382"/>
      <c r="D104" s="382"/>
      <c r="E104" s="250"/>
    </row>
    <row r="105" spans="1:5" ht="12" customHeight="1">
      <c r="A105" s="14" t="s">
        <v>114</v>
      </c>
      <c r="B105" s="139" t="s">
        <v>345</v>
      </c>
      <c r="C105" s="382"/>
      <c r="D105" s="382"/>
      <c r="E105" s="250"/>
    </row>
    <row r="106" spans="1:5" ht="12" customHeight="1">
      <c r="A106" s="14" t="s">
        <v>115</v>
      </c>
      <c r="B106" s="140" t="s">
        <v>346</v>
      </c>
      <c r="C106" s="382"/>
      <c r="D106" s="382"/>
      <c r="E106" s="250"/>
    </row>
    <row r="107" spans="1:5" ht="12" customHeight="1">
      <c r="A107" s="14" t="s">
        <v>116</v>
      </c>
      <c r="B107" s="140" t="s">
        <v>347</v>
      </c>
      <c r="C107" s="382"/>
      <c r="D107" s="382"/>
      <c r="E107" s="250"/>
    </row>
    <row r="108" spans="1:5" ht="12" customHeight="1">
      <c r="A108" s="14" t="s">
        <v>118</v>
      </c>
      <c r="B108" s="139" t="s">
        <v>348</v>
      </c>
      <c r="C108" s="382"/>
      <c r="D108" s="382"/>
      <c r="E108" s="250"/>
    </row>
    <row r="109" spans="1:5" ht="12" customHeight="1">
      <c r="A109" s="14" t="s">
        <v>184</v>
      </c>
      <c r="B109" s="139" t="s">
        <v>349</v>
      </c>
      <c r="C109" s="382"/>
      <c r="D109" s="382"/>
      <c r="E109" s="250"/>
    </row>
    <row r="110" spans="1:5" ht="12" customHeight="1">
      <c r="A110" s="14" t="s">
        <v>343</v>
      </c>
      <c r="B110" s="140" t="s">
        <v>350</v>
      </c>
      <c r="C110" s="382"/>
      <c r="D110" s="382"/>
      <c r="E110" s="250"/>
    </row>
    <row r="111" spans="1:5" ht="12" customHeight="1">
      <c r="A111" s="13" t="s">
        <v>344</v>
      </c>
      <c r="B111" s="141" t="s">
        <v>351</v>
      </c>
      <c r="C111" s="382"/>
      <c r="D111" s="382"/>
      <c r="E111" s="250"/>
    </row>
    <row r="112" spans="1:5" ht="12" customHeight="1">
      <c r="A112" s="14" t="s">
        <v>428</v>
      </c>
      <c r="B112" s="141" t="s">
        <v>352</v>
      </c>
      <c r="C112" s="382"/>
      <c r="D112" s="382"/>
      <c r="E112" s="250"/>
    </row>
    <row r="113" spans="1:5" ht="12" customHeight="1">
      <c r="A113" s="16" t="s">
        <v>429</v>
      </c>
      <c r="B113" s="141" t="s">
        <v>353</v>
      </c>
      <c r="C113" s="382"/>
      <c r="D113" s="382"/>
      <c r="E113" s="250"/>
    </row>
    <row r="114" spans="1:5" ht="12" customHeight="1">
      <c r="A114" s="14" t="s">
        <v>433</v>
      </c>
      <c r="B114" s="11" t="s">
        <v>50</v>
      </c>
      <c r="C114" s="380"/>
      <c r="D114" s="380"/>
      <c r="E114" s="248"/>
    </row>
    <row r="115" spans="1:5" ht="12" customHeight="1">
      <c r="A115" s="14" t="s">
        <v>434</v>
      </c>
      <c r="B115" s="8" t="s">
        <v>436</v>
      </c>
      <c r="C115" s="380"/>
      <c r="D115" s="380"/>
      <c r="E115" s="248"/>
    </row>
    <row r="116" spans="1:5" ht="12" customHeight="1" thickBot="1">
      <c r="A116" s="18" t="s">
        <v>435</v>
      </c>
      <c r="B116" s="465" t="s">
        <v>437</v>
      </c>
      <c r="C116" s="478"/>
      <c r="D116" s="478"/>
      <c r="E116" s="472"/>
    </row>
    <row r="117" spans="1:5" ht="12" customHeight="1" thickBot="1">
      <c r="A117" s="462" t="s">
        <v>19</v>
      </c>
      <c r="B117" s="463" t="s">
        <v>354</v>
      </c>
      <c r="C117" s="479">
        <f>+C118+C120+C122</f>
        <v>0</v>
      </c>
      <c r="D117" s="479">
        <f>+D118+D120+D122</f>
        <v>0</v>
      </c>
      <c r="E117" s="473">
        <f>+E118+E120+E122</f>
        <v>0</v>
      </c>
    </row>
    <row r="118" spans="1:5" ht="12" customHeight="1">
      <c r="A118" s="15" t="s">
        <v>104</v>
      </c>
      <c r="B118" s="8" t="s">
        <v>227</v>
      </c>
      <c r="C118" s="381"/>
      <c r="D118" s="381"/>
      <c r="E118" s="249"/>
    </row>
    <row r="119" spans="1:5" ht="15">
      <c r="A119" s="15" t="s">
        <v>105</v>
      </c>
      <c r="B119" s="12" t="s">
        <v>358</v>
      </c>
      <c r="C119" s="381"/>
      <c r="D119" s="381"/>
      <c r="E119" s="249"/>
    </row>
    <row r="120" spans="1:5" ht="12" customHeight="1">
      <c r="A120" s="15" t="s">
        <v>106</v>
      </c>
      <c r="B120" s="12" t="s">
        <v>185</v>
      </c>
      <c r="C120" s="380"/>
      <c r="D120" s="380"/>
      <c r="E120" s="248"/>
    </row>
    <row r="121" spans="1:5" ht="12" customHeight="1">
      <c r="A121" s="15" t="s">
        <v>107</v>
      </c>
      <c r="B121" s="12" t="s">
        <v>359</v>
      </c>
      <c r="C121" s="380"/>
      <c r="D121" s="380"/>
      <c r="E121" s="248"/>
    </row>
    <row r="122" spans="1:5" ht="12" customHeight="1">
      <c r="A122" s="15" t="s">
        <v>108</v>
      </c>
      <c r="B122" s="278" t="s">
        <v>229</v>
      </c>
      <c r="C122" s="380"/>
      <c r="D122" s="380"/>
      <c r="E122" s="248"/>
    </row>
    <row r="123" spans="1:5" ht="12" customHeight="1">
      <c r="A123" s="15" t="s">
        <v>117</v>
      </c>
      <c r="B123" s="277" t="s">
        <v>420</v>
      </c>
      <c r="C123" s="380"/>
      <c r="D123" s="380"/>
      <c r="E123" s="248"/>
    </row>
    <row r="124" spans="1:5" ht="12" customHeight="1">
      <c r="A124" s="15" t="s">
        <v>119</v>
      </c>
      <c r="B124" s="393" t="s">
        <v>364</v>
      </c>
      <c r="C124" s="380"/>
      <c r="D124" s="380"/>
      <c r="E124" s="248"/>
    </row>
    <row r="125" spans="1:5" ht="12" customHeight="1">
      <c r="A125" s="15" t="s">
        <v>186</v>
      </c>
      <c r="B125" s="140" t="s">
        <v>347</v>
      </c>
      <c r="C125" s="380"/>
      <c r="D125" s="380"/>
      <c r="E125" s="248"/>
    </row>
    <row r="126" spans="1:5" ht="12" customHeight="1">
      <c r="A126" s="15" t="s">
        <v>187</v>
      </c>
      <c r="B126" s="140" t="s">
        <v>363</v>
      </c>
      <c r="C126" s="380"/>
      <c r="D126" s="380"/>
      <c r="E126" s="248"/>
    </row>
    <row r="127" spans="1:5" ht="12" customHeight="1">
      <c r="A127" s="15" t="s">
        <v>188</v>
      </c>
      <c r="B127" s="140" t="s">
        <v>362</v>
      </c>
      <c r="C127" s="380"/>
      <c r="D127" s="380"/>
      <c r="E127" s="248"/>
    </row>
    <row r="128" spans="1:5" ht="12" customHeight="1">
      <c r="A128" s="15" t="s">
        <v>355</v>
      </c>
      <c r="B128" s="140" t="s">
        <v>350</v>
      </c>
      <c r="C128" s="380"/>
      <c r="D128" s="380"/>
      <c r="E128" s="248"/>
    </row>
    <row r="129" spans="1:5" ht="12" customHeight="1">
      <c r="A129" s="15" t="s">
        <v>356</v>
      </c>
      <c r="B129" s="140" t="s">
        <v>361</v>
      </c>
      <c r="C129" s="380"/>
      <c r="D129" s="380"/>
      <c r="E129" s="248"/>
    </row>
    <row r="130" spans="1:5" ht="12" customHeight="1" thickBot="1">
      <c r="A130" s="13" t="s">
        <v>357</v>
      </c>
      <c r="B130" s="140" t="s">
        <v>360</v>
      </c>
      <c r="C130" s="382"/>
      <c r="D130" s="382"/>
      <c r="E130" s="250"/>
    </row>
    <row r="131" spans="1:5" ht="12" customHeight="1" thickBot="1">
      <c r="A131" s="20" t="s">
        <v>20</v>
      </c>
      <c r="B131" s="121" t="s">
        <v>438</v>
      </c>
      <c r="C131" s="379">
        <f>+C96+C117</f>
        <v>0</v>
      </c>
      <c r="D131" s="379">
        <f>+D96+D117</f>
        <v>0</v>
      </c>
      <c r="E131" s="247">
        <f>+E96+E117</f>
        <v>0</v>
      </c>
    </row>
    <row r="132" spans="1:5" ht="12" customHeight="1" thickBot="1">
      <c r="A132" s="20" t="s">
        <v>21</v>
      </c>
      <c r="B132" s="121" t="s">
        <v>439</v>
      </c>
      <c r="C132" s="379">
        <f>+C133+C134+C135</f>
        <v>0</v>
      </c>
      <c r="D132" s="379">
        <f>+D133+D134+D135</f>
        <v>0</v>
      </c>
      <c r="E132" s="247">
        <f>+E133+E134+E135</f>
        <v>0</v>
      </c>
    </row>
    <row r="133" spans="1:5" ht="12" customHeight="1">
      <c r="A133" s="15" t="s">
        <v>265</v>
      </c>
      <c r="B133" s="12" t="s">
        <v>446</v>
      </c>
      <c r="C133" s="380"/>
      <c r="D133" s="380"/>
      <c r="E133" s="248"/>
    </row>
    <row r="134" spans="1:5" ht="12" customHeight="1">
      <c r="A134" s="15" t="s">
        <v>266</v>
      </c>
      <c r="B134" s="12" t="s">
        <v>447</v>
      </c>
      <c r="C134" s="380"/>
      <c r="D134" s="380"/>
      <c r="E134" s="248"/>
    </row>
    <row r="135" spans="1:5" ht="12" customHeight="1" thickBot="1">
      <c r="A135" s="13" t="s">
        <v>267</v>
      </c>
      <c r="B135" s="12" t="s">
        <v>448</v>
      </c>
      <c r="C135" s="380"/>
      <c r="D135" s="380"/>
      <c r="E135" s="248"/>
    </row>
    <row r="136" spans="1:5" ht="12" customHeight="1" thickBot="1">
      <c r="A136" s="20" t="s">
        <v>22</v>
      </c>
      <c r="B136" s="121" t="s">
        <v>440</v>
      </c>
      <c r="C136" s="379">
        <f>SUM(C137:C142)</f>
        <v>0</v>
      </c>
      <c r="D136" s="379">
        <f>SUM(D137:D142)</f>
        <v>0</v>
      </c>
      <c r="E136" s="247">
        <f>SUM(E137:E142)</f>
        <v>0</v>
      </c>
    </row>
    <row r="137" spans="1:5" ht="12" customHeight="1">
      <c r="A137" s="15" t="s">
        <v>91</v>
      </c>
      <c r="B137" s="9" t="s">
        <v>449</v>
      </c>
      <c r="C137" s="380"/>
      <c r="D137" s="380"/>
      <c r="E137" s="248"/>
    </row>
    <row r="138" spans="1:5" ht="12" customHeight="1">
      <c r="A138" s="15" t="s">
        <v>92</v>
      </c>
      <c r="B138" s="9" t="s">
        <v>441</v>
      </c>
      <c r="C138" s="380"/>
      <c r="D138" s="380"/>
      <c r="E138" s="248"/>
    </row>
    <row r="139" spans="1:5" ht="12" customHeight="1">
      <c r="A139" s="15" t="s">
        <v>93</v>
      </c>
      <c r="B139" s="9" t="s">
        <v>442</v>
      </c>
      <c r="C139" s="380"/>
      <c r="D139" s="380"/>
      <c r="E139" s="248"/>
    </row>
    <row r="140" spans="1:5" ht="12" customHeight="1">
      <c r="A140" s="15" t="s">
        <v>173</v>
      </c>
      <c r="B140" s="9" t="s">
        <v>443</v>
      </c>
      <c r="C140" s="380"/>
      <c r="D140" s="380"/>
      <c r="E140" s="248"/>
    </row>
    <row r="141" spans="1:5" ht="12" customHeight="1">
      <c r="A141" s="15" t="s">
        <v>174</v>
      </c>
      <c r="B141" s="9" t="s">
        <v>444</v>
      </c>
      <c r="C141" s="380"/>
      <c r="D141" s="380"/>
      <c r="E141" s="248"/>
    </row>
    <row r="142" spans="1:5" ht="12" customHeight="1" thickBot="1">
      <c r="A142" s="13" t="s">
        <v>175</v>
      </c>
      <c r="B142" s="9" t="s">
        <v>445</v>
      </c>
      <c r="C142" s="380"/>
      <c r="D142" s="380"/>
      <c r="E142" s="248"/>
    </row>
    <row r="143" spans="1:5" ht="12" customHeight="1" thickBot="1">
      <c r="A143" s="20" t="s">
        <v>23</v>
      </c>
      <c r="B143" s="121" t="s">
        <v>453</v>
      </c>
      <c r="C143" s="386">
        <f>+C144+C145+C146+C147</f>
        <v>0</v>
      </c>
      <c r="D143" s="386">
        <f>+D144+D145+D146+D147</f>
        <v>0</v>
      </c>
      <c r="E143" s="426">
        <f>+E144+E145+E146+E147</f>
        <v>0</v>
      </c>
    </row>
    <row r="144" spans="1:5" ht="12" customHeight="1">
      <c r="A144" s="15" t="s">
        <v>94</v>
      </c>
      <c r="B144" s="9" t="s">
        <v>365</v>
      </c>
      <c r="C144" s="380"/>
      <c r="D144" s="380"/>
      <c r="E144" s="248"/>
    </row>
    <row r="145" spans="1:5" ht="12" customHeight="1">
      <c r="A145" s="15" t="s">
        <v>95</v>
      </c>
      <c r="B145" s="9" t="s">
        <v>366</v>
      </c>
      <c r="C145" s="380"/>
      <c r="D145" s="380"/>
      <c r="E145" s="248"/>
    </row>
    <row r="146" spans="1:5" ht="12" customHeight="1">
      <c r="A146" s="15" t="s">
        <v>283</v>
      </c>
      <c r="B146" s="9" t="s">
        <v>454</v>
      </c>
      <c r="C146" s="380"/>
      <c r="D146" s="380"/>
      <c r="E146" s="248"/>
    </row>
    <row r="147" spans="1:5" ht="12" customHeight="1" thickBot="1">
      <c r="A147" s="13" t="s">
        <v>284</v>
      </c>
      <c r="B147" s="7" t="s">
        <v>384</v>
      </c>
      <c r="C147" s="380"/>
      <c r="D147" s="380"/>
      <c r="E147" s="248"/>
    </row>
    <row r="148" spans="1:5" ht="12" customHeight="1" thickBot="1">
      <c r="A148" s="20" t="s">
        <v>24</v>
      </c>
      <c r="B148" s="121" t="s">
        <v>455</v>
      </c>
      <c r="C148" s="480">
        <f>SUM(C149:C153)</f>
        <v>0</v>
      </c>
      <c r="D148" s="480">
        <f>SUM(D149:D153)</f>
        <v>0</v>
      </c>
      <c r="E148" s="474">
        <f>SUM(E149:E153)</f>
        <v>0</v>
      </c>
    </row>
    <row r="149" spans="1:5" ht="12" customHeight="1">
      <c r="A149" s="15" t="s">
        <v>96</v>
      </c>
      <c r="B149" s="9" t="s">
        <v>450</v>
      </c>
      <c r="C149" s="380"/>
      <c r="D149" s="380"/>
      <c r="E149" s="248"/>
    </row>
    <row r="150" spans="1:5" ht="12" customHeight="1">
      <c r="A150" s="15" t="s">
        <v>97</v>
      </c>
      <c r="B150" s="9" t="s">
        <v>457</v>
      </c>
      <c r="C150" s="380"/>
      <c r="D150" s="380"/>
      <c r="E150" s="248"/>
    </row>
    <row r="151" spans="1:5" ht="12" customHeight="1">
      <c r="A151" s="15" t="s">
        <v>295</v>
      </c>
      <c r="B151" s="9" t="s">
        <v>452</v>
      </c>
      <c r="C151" s="380"/>
      <c r="D151" s="380"/>
      <c r="E151" s="248"/>
    </row>
    <row r="152" spans="1:5" ht="12" customHeight="1">
      <c r="A152" s="15" t="s">
        <v>296</v>
      </c>
      <c r="B152" s="9" t="s">
        <v>458</v>
      </c>
      <c r="C152" s="380"/>
      <c r="D152" s="380"/>
      <c r="E152" s="248"/>
    </row>
    <row r="153" spans="1:5" ht="12" customHeight="1" thickBot="1">
      <c r="A153" s="15" t="s">
        <v>456</v>
      </c>
      <c r="B153" s="9" t="s">
        <v>459</v>
      </c>
      <c r="C153" s="380"/>
      <c r="D153" s="380"/>
      <c r="E153" s="248"/>
    </row>
    <row r="154" spans="1:5" ht="12" customHeight="1" thickBot="1">
      <c r="A154" s="20" t="s">
        <v>25</v>
      </c>
      <c r="B154" s="121" t="s">
        <v>460</v>
      </c>
      <c r="C154" s="481"/>
      <c r="D154" s="481"/>
      <c r="E154" s="475"/>
    </row>
    <row r="155" spans="1:5" ht="12" customHeight="1" thickBot="1">
      <c r="A155" s="20" t="s">
        <v>26</v>
      </c>
      <c r="B155" s="121" t="s">
        <v>461</v>
      </c>
      <c r="C155" s="481"/>
      <c r="D155" s="481"/>
      <c r="E155" s="475"/>
    </row>
    <row r="156" spans="1:6" ht="15" customHeight="1" thickBot="1">
      <c r="A156" s="20" t="s">
        <v>27</v>
      </c>
      <c r="B156" s="121" t="s">
        <v>463</v>
      </c>
      <c r="C156" s="482">
        <f>+C132+C136+C143+C148+C154+C155</f>
        <v>0</v>
      </c>
      <c r="D156" s="482">
        <f>+D132+D136+D143+D148+D154+D155</f>
        <v>0</v>
      </c>
      <c r="E156" s="476">
        <f>+E132+E136+E143+E148+E154+E155</f>
        <v>0</v>
      </c>
      <c r="F156" s="122"/>
    </row>
    <row r="157" spans="1:5" s="1" customFormat="1" ht="12.75" customHeight="1" thickBot="1">
      <c r="A157" s="279" t="s">
        <v>28</v>
      </c>
      <c r="B157" s="362" t="s">
        <v>462</v>
      </c>
      <c r="C157" s="482">
        <f>+C131+C156</f>
        <v>0</v>
      </c>
      <c r="D157" s="482">
        <f>+D131+D156</f>
        <v>0</v>
      </c>
      <c r="E157" s="476">
        <f>+E131+E156</f>
        <v>0</v>
      </c>
    </row>
    <row r="158" spans="3:5" ht="15">
      <c r="C158" s="365"/>
      <c r="E158" s="632">
        <f>E90-E157</f>
        <v>0</v>
      </c>
    </row>
    <row r="159" ht="15">
      <c r="C159" s="365"/>
    </row>
    <row r="160" ht="15">
      <c r="C160" s="365"/>
    </row>
    <row r="161" ht="16.5" customHeight="1">
      <c r="C161" s="365"/>
    </row>
    <row r="162" ht="15">
      <c r="C162" s="365"/>
    </row>
    <row r="163" ht="15">
      <c r="C163" s="365"/>
    </row>
    <row r="164" ht="15">
      <c r="C164" s="365"/>
    </row>
    <row r="165" ht="15">
      <c r="C165" s="365"/>
    </row>
    <row r="166" ht="15">
      <c r="C166" s="365"/>
    </row>
    <row r="167" ht="15">
      <c r="C167" s="365"/>
    </row>
    <row r="168" ht="15">
      <c r="C168" s="365"/>
    </row>
    <row r="169" ht="15">
      <c r="C169" s="365"/>
    </row>
    <row r="170" ht="15">
      <c r="C170" s="365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4">
      <selection activeCell="K15" sqref="K15"/>
    </sheetView>
  </sheetViews>
  <sheetFormatPr defaultColWidth="9.00390625" defaultRowHeight="12.75"/>
  <cols>
    <col min="1" max="1" width="33.50390625" style="0" customWidth="1"/>
    <col min="2" max="2" width="18.75390625" style="0" customWidth="1"/>
    <col min="3" max="3" width="1.75390625" style="0" bestFit="1" customWidth="1"/>
    <col min="4" max="4" width="6.00390625" style="0" bestFit="1" customWidth="1"/>
    <col min="5" max="5" width="1.7539062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714" t="s">
        <v>566</v>
      </c>
      <c r="B1" s="714"/>
      <c r="C1" s="714"/>
      <c r="D1" s="714"/>
      <c r="E1" s="714"/>
      <c r="F1" s="714"/>
      <c r="G1" s="714"/>
      <c r="H1" s="714"/>
      <c r="I1" s="714"/>
      <c r="J1" s="714"/>
      <c r="K1" s="633"/>
      <c r="L1" s="633"/>
    </row>
    <row r="2" spans="1:12" ht="12.75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</row>
    <row r="3" spans="1:12" ht="15.75">
      <c r="A3" s="713" t="s">
        <v>677</v>
      </c>
      <c r="B3" s="713"/>
      <c r="C3" s="713"/>
      <c r="D3" s="713"/>
      <c r="E3" s="713"/>
      <c r="F3" s="713"/>
      <c r="G3" s="713"/>
      <c r="H3" s="713"/>
      <c r="I3" s="713"/>
      <c r="J3" s="713"/>
      <c r="K3" s="633"/>
      <c r="L3" s="633"/>
    </row>
    <row r="4" spans="1:12" ht="12.75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</row>
    <row r="5" spans="1:12" ht="12.75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</row>
    <row r="6" spans="1:12" ht="14.25">
      <c r="A6" s="705" t="s">
        <v>652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</row>
    <row r="7" spans="1:12" ht="12.75">
      <c r="A7" s="684" t="s">
        <v>631</v>
      </c>
      <c r="B7" s="703" t="s">
        <v>630</v>
      </c>
      <c r="C7" s="157" t="s">
        <v>627</v>
      </c>
      <c r="D7" s="157">
        <f>TARTALOMJEGYZÉK!A1</f>
        <v>2021</v>
      </c>
      <c r="E7" s="157" t="s">
        <v>628</v>
      </c>
      <c r="F7" s="703" t="s">
        <v>630</v>
      </c>
      <c r="G7" s="157" t="s">
        <v>629</v>
      </c>
      <c r="H7" s="157" t="s">
        <v>632</v>
      </c>
      <c r="I7" s="157"/>
      <c r="J7" s="157"/>
      <c r="K7" s="157"/>
      <c r="L7" s="633"/>
    </row>
    <row r="8" spans="1:12" ht="12.75">
      <c r="A8" s="706"/>
      <c r="B8" s="704"/>
      <c r="C8" s="633"/>
      <c r="D8" s="633"/>
      <c r="E8" s="633"/>
      <c r="F8" s="704"/>
      <c r="G8" s="633"/>
      <c r="H8" s="633"/>
      <c r="I8" s="633"/>
      <c r="J8" s="633"/>
      <c r="K8" s="633"/>
      <c r="L8" s="633"/>
    </row>
    <row r="9" spans="1:12" ht="12.75">
      <c r="A9" s="706"/>
      <c r="B9" s="704"/>
      <c r="C9" s="633"/>
      <c r="D9" s="633"/>
      <c r="E9" s="633"/>
      <c r="F9" s="704"/>
      <c r="G9" s="633"/>
      <c r="H9" s="633"/>
      <c r="I9" s="633"/>
      <c r="J9" s="633"/>
      <c r="K9" s="633"/>
      <c r="L9" s="633"/>
    </row>
    <row r="10" spans="1:12" ht="13.5" thickBot="1">
      <c r="A10" s="633"/>
      <c r="B10" s="633"/>
      <c r="C10" s="633"/>
      <c r="D10" s="633"/>
      <c r="E10" s="633"/>
      <c r="F10" s="633"/>
      <c r="G10" s="633"/>
      <c r="H10" s="633"/>
      <c r="I10" s="633"/>
      <c r="J10" s="633"/>
      <c r="K10" s="660" t="s">
        <v>658</v>
      </c>
      <c r="L10" s="633"/>
    </row>
    <row r="11" spans="1:16" ht="17.25" thickBot="1" thickTop="1">
      <c r="A11" s="713" t="s">
        <v>678</v>
      </c>
      <c r="B11" s="717"/>
      <c r="C11" s="717"/>
      <c r="D11" s="717"/>
      <c r="E11" s="717"/>
      <c r="F11" s="717"/>
      <c r="G11" s="717"/>
      <c r="H11" s="718"/>
      <c r="I11" s="718"/>
      <c r="J11" s="718"/>
      <c r="K11" s="707" t="s">
        <v>668</v>
      </c>
      <c r="L11" s="633"/>
      <c r="M11" s="661" t="s">
        <v>26</v>
      </c>
      <c r="N11">
        <f>IF($K$11="Nem","",2)</f>
        <v>2</v>
      </c>
      <c r="O11" t="s">
        <v>659</v>
      </c>
      <c r="P11" t="str">
        <f>CONCATENATE(M11,N11,O11)</f>
        <v>9.2.</v>
      </c>
    </row>
    <row r="12" spans="1:12" ht="13.5" thickTop="1">
      <c r="A12" s="633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</row>
    <row r="13" spans="1:16" ht="14.25">
      <c r="A13" s="708" t="s">
        <v>568</v>
      </c>
      <c r="B13" s="715" t="s">
        <v>679</v>
      </c>
      <c r="C13" s="716"/>
      <c r="D13" s="716"/>
      <c r="E13" s="716"/>
      <c r="F13" s="716"/>
      <c r="G13" s="716"/>
      <c r="H13" s="716"/>
      <c r="I13" s="716"/>
      <c r="J13" s="716"/>
      <c r="K13" s="633"/>
      <c r="L13" s="633"/>
      <c r="M13" s="661" t="s">
        <v>26</v>
      </c>
      <c r="N13">
        <f>IF(K11="Nem",2,3)</f>
        <v>3</v>
      </c>
      <c r="O13" t="s">
        <v>659</v>
      </c>
      <c r="P13" t="str">
        <f>CONCATENATE(M13,N13,O13)</f>
        <v>9.3.</v>
      </c>
    </row>
    <row r="14" spans="1:12" ht="14.25">
      <c r="A14" s="633"/>
      <c r="B14" s="634"/>
      <c r="C14" s="633"/>
      <c r="D14" s="633"/>
      <c r="E14" s="633"/>
      <c r="F14" s="633"/>
      <c r="G14" s="633"/>
      <c r="H14" s="633"/>
      <c r="I14" s="633"/>
      <c r="J14" s="633"/>
      <c r="K14" s="633"/>
      <c r="L14" s="633"/>
    </row>
    <row r="15" spans="1:16" ht="14.25">
      <c r="A15" s="708" t="s">
        <v>569</v>
      </c>
      <c r="B15" s="715" t="s">
        <v>680</v>
      </c>
      <c r="C15" s="716"/>
      <c r="D15" s="716"/>
      <c r="E15" s="716"/>
      <c r="F15" s="716"/>
      <c r="G15" s="716"/>
      <c r="H15" s="716"/>
      <c r="I15" s="716"/>
      <c r="J15" s="716"/>
      <c r="K15" s="633"/>
      <c r="L15" s="633"/>
      <c r="M15" s="661" t="s">
        <v>26</v>
      </c>
      <c r="N15">
        <f>N13+1</f>
        <v>4</v>
      </c>
      <c r="O15" t="s">
        <v>659</v>
      </c>
      <c r="P15" t="str">
        <f>CONCATENATE(M15,N15,O15)</f>
        <v>9.4.</v>
      </c>
    </row>
    <row r="16" spans="1:12" ht="14.25">
      <c r="A16" s="633"/>
      <c r="B16" s="634"/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6" ht="13.5">
      <c r="A17" s="708" t="s">
        <v>570</v>
      </c>
      <c r="B17" s="715" t="s">
        <v>653</v>
      </c>
      <c r="C17" s="716"/>
      <c r="D17" s="716"/>
      <c r="E17" s="716"/>
      <c r="F17" s="716"/>
      <c r="G17" s="716"/>
      <c r="H17" s="716"/>
      <c r="I17" s="716"/>
      <c r="J17" s="716"/>
      <c r="K17" s="633"/>
      <c r="L17" s="633"/>
      <c r="M17" s="661" t="s">
        <v>26</v>
      </c>
      <c r="N17">
        <f>N15+1</f>
        <v>5</v>
      </c>
      <c r="O17" t="s">
        <v>659</v>
      </c>
      <c r="P17" t="str">
        <f>CONCATENATE(M17,N17,O17)</f>
        <v>9.5.</v>
      </c>
    </row>
    <row r="18" spans="1:12" ht="13.5">
      <c r="A18" s="633"/>
      <c r="B18" s="634"/>
      <c r="C18" s="633"/>
      <c r="D18" s="633"/>
      <c r="E18" s="633"/>
      <c r="F18" s="633"/>
      <c r="G18" s="633"/>
      <c r="H18" s="633"/>
      <c r="I18" s="633"/>
      <c r="J18" s="633"/>
      <c r="K18" s="633"/>
      <c r="L18" s="633"/>
    </row>
    <row r="19" spans="1:16" ht="13.5">
      <c r="A19" s="708" t="s">
        <v>571</v>
      </c>
      <c r="B19" s="715" t="s">
        <v>577</v>
      </c>
      <c r="C19" s="716"/>
      <c r="D19" s="716"/>
      <c r="E19" s="716"/>
      <c r="F19" s="716"/>
      <c r="G19" s="716"/>
      <c r="H19" s="716"/>
      <c r="I19" s="716"/>
      <c r="J19" s="716"/>
      <c r="K19" s="633"/>
      <c r="L19" s="633"/>
      <c r="M19" s="661" t="s">
        <v>26</v>
      </c>
      <c r="N19">
        <f>N17+1</f>
        <v>6</v>
      </c>
      <c r="O19" t="s">
        <v>659</v>
      </c>
      <c r="P19" t="str">
        <f>CONCATENATE(M19,N19,O19)</f>
        <v>9.6.</v>
      </c>
    </row>
    <row r="20" spans="1:12" ht="13.5">
      <c r="A20" s="633"/>
      <c r="B20" s="634"/>
      <c r="C20" s="633"/>
      <c r="D20" s="633"/>
      <c r="E20" s="633"/>
      <c r="F20" s="633"/>
      <c r="G20" s="633"/>
      <c r="H20" s="633"/>
      <c r="I20" s="633"/>
      <c r="J20" s="633"/>
      <c r="K20" s="633"/>
      <c r="L20" s="633"/>
    </row>
    <row r="21" spans="1:16" ht="13.5">
      <c r="A21" s="708" t="s">
        <v>572</v>
      </c>
      <c r="B21" s="715" t="s">
        <v>578</v>
      </c>
      <c r="C21" s="716"/>
      <c r="D21" s="716"/>
      <c r="E21" s="716"/>
      <c r="F21" s="716"/>
      <c r="G21" s="716"/>
      <c r="H21" s="716"/>
      <c r="I21" s="716"/>
      <c r="J21" s="716"/>
      <c r="K21" s="633"/>
      <c r="L21" s="633"/>
      <c r="M21" s="661" t="s">
        <v>26</v>
      </c>
      <c r="N21">
        <f>N19+1</f>
        <v>7</v>
      </c>
      <c r="O21" t="s">
        <v>659</v>
      </c>
      <c r="P21" t="str">
        <f>CONCATENATE(M21,N21,O21)</f>
        <v>9.7.</v>
      </c>
    </row>
    <row r="22" spans="1:12" ht="13.5">
      <c r="A22" s="633"/>
      <c r="B22" s="634"/>
      <c r="C22" s="633"/>
      <c r="D22" s="633"/>
      <c r="E22" s="633"/>
      <c r="F22" s="633"/>
      <c r="G22" s="633"/>
      <c r="H22" s="633"/>
      <c r="I22" s="633"/>
      <c r="J22" s="633"/>
      <c r="K22" s="633"/>
      <c r="L22" s="633"/>
    </row>
    <row r="23" spans="1:16" ht="13.5">
      <c r="A23" s="708" t="s">
        <v>573</v>
      </c>
      <c r="B23" s="715" t="s">
        <v>579</v>
      </c>
      <c r="C23" s="716"/>
      <c r="D23" s="716"/>
      <c r="E23" s="716"/>
      <c r="F23" s="716"/>
      <c r="G23" s="716"/>
      <c r="H23" s="716"/>
      <c r="I23" s="716"/>
      <c r="J23" s="716"/>
      <c r="K23" s="633"/>
      <c r="L23" s="633"/>
      <c r="M23" s="661" t="s">
        <v>26</v>
      </c>
      <c r="N23">
        <f>N21+1</f>
        <v>8</v>
      </c>
      <c r="O23" t="s">
        <v>659</v>
      </c>
      <c r="P23" t="str">
        <f>CONCATENATE(M23,N23,O23)</f>
        <v>9.8.</v>
      </c>
    </row>
    <row r="24" spans="1:12" ht="13.5">
      <c r="A24" s="633"/>
      <c r="B24" s="634"/>
      <c r="C24" s="633"/>
      <c r="D24" s="633"/>
      <c r="E24" s="633"/>
      <c r="F24" s="633"/>
      <c r="G24" s="633"/>
      <c r="H24" s="633"/>
      <c r="I24" s="633"/>
      <c r="J24" s="633"/>
      <c r="K24" s="633"/>
      <c r="L24" s="633"/>
    </row>
    <row r="25" spans="1:16" ht="13.5">
      <c r="A25" s="708" t="s">
        <v>574</v>
      </c>
      <c r="B25" s="715" t="s">
        <v>580</v>
      </c>
      <c r="C25" s="716"/>
      <c r="D25" s="716"/>
      <c r="E25" s="716"/>
      <c r="F25" s="716"/>
      <c r="G25" s="716"/>
      <c r="H25" s="716"/>
      <c r="I25" s="716"/>
      <c r="J25" s="716"/>
      <c r="K25" s="633"/>
      <c r="L25" s="633"/>
      <c r="M25" s="661" t="s">
        <v>26</v>
      </c>
      <c r="N25">
        <f>N23+1</f>
        <v>9</v>
      </c>
      <c r="O25" t="s">
        <v>659</v>
      </c>
      <c r="P25" t="str">
        <f>CONCATENATE(M25,N25,O25)</f>
        <v>9.9.</v>
      </c>
    </row>
    <row r="26" spans="1:12" ht="13.5">
      <c r="A26" s="633"/>
      <c r="B26" s="634"/>
      <c r="C26" s="633"/>
      <c r="D26" s="633"/>
      <c r="E26" s="633"/>
      <c r="F26" s="633"/>
      <c r="G26" s="633"/>
      <c r="H26" s="633"/>
      <c r="I26" s="633"/>
      <c r="J26" s="633"/>
      <c r="K26" s="633"/>
      <c r="L26" s="633"/>
    </row>
    <row r="27" spans="1:16" ht="13.5">
      <c r="A27" s="708" t="s">
        <v>575</v>
      </c>
      <c r="B27" s="715" t="s">
        <v>581</v>
      </c>
      <c r="C27" s="716"/>
      <c r="D27" s="716"/>
      <c r="E27" s="716"/>
      <c r="F27" s="716"/>
      <c r="G27" s="716"/>
      <c r="H27" s="716"/>
      <c r="I27" s="716"/>
      <c r="J27" s="716"/>
      <c r="K27" s="633"/>
      <c r="L27" s="633"/>
      <c r="M27" s="661" t="s">
        <v>26</v>
      </c>
      <c r="N27">
        <f>N25+1</f>
        <v>10</v>
      </c>
      <c r="O27" t="s">
        <v>659</v>
      </c>
      <c r="P27" t="str">
        <f>CONCATENATE(M27,N27,O27)</f>
        <v>9.10.</v>
      </c>
    </row>
    <row r="28" spans="1:12" ht="13.5">
      <c r="A28" s="633"/>
      <c r="B28" s="634"/>
      <c r="C28" s="633"/>
      <c r="D28" s="633"/>
      <c r="E28" s="633"/>
      <c r="F28" s="633"/>
      <c r="G28" s="633"/>
      <c r="H28" s="633"/>
      <c r="I28" s="633"/>
      <c r="J28" s="633"/>
      <c r="K28" s="633"/>
      <c r="L28" s="633"/>
    </row>
    <row r="29" spans="1:16" ht="13.5">
      <c r="A29" s="708" t="s">
        <v>575</v>
      </c>
      <c r="B29" s="715" t="s">
        <v>582</v>
      </c>
      <c r="C29" s="716"/>
      <c r="D29" s="716"/>
      <c r="E29" s="716"/>
      <c r="F29" s="716"/>
      <c r="G29" s="716"/>
      <c r="H29" s="716"/>
      <c r="I29" s="716"/>
      <c r="J29" s="716"/>
      <c r="K29" s="633"/>
      <c r="L29" s="633"/>
      <c r="M29" s="661" t="s">
        <v>26</v>
      </c>
      <c r="N29">
        <f>N27+1</f>
        <v>11</v>
      </c>
      <c r="O29" t="s">
        <v>659</v>
      </c>
      <c r="P29" t="str">
        <f>CONCATENATE(M29,N29,O29)</f>
        <v>9.11.</v>
      </c>
    </row>
    <row r="30" spans="1:12" ht="13.5">
      <c r="A30" s="633"/>
      <c r="B30" s="634"/>
      <c r="C30" s="633"/>
      <c r="D30" s="633"/>
      <c r="E30" s="633"/>
      <c r="F30" s="633"/>
      <c r="G30" s="633"/>
      <c r="H30" s="633"/>
      <c r="I30" s="633"/>
      <c r="J30" s="633"/>
      <c r="K30" s="633"/>
      <c r="L30" s="633"/>
    </row>
    <row r="31" spans="1:16" ht="13.5">
      <c r="A31" s="708" t="s">
        <v>576</v>
      </c>
      <c r="B31" s="715" t="s">
        <v>583</v>
      </c>
      <c r="C31" s="716"/>
      <c r="D31" s="716"/>
      <c r="E31" s="716"/>
      <c r="F31" s="716"/>
      <c r="G31" s="716"/>
      <c r="H31" s="716"/>
      <c r="I31" s="716"/>
      <c r="J31" s="716"/>
      <c r="K31" s="633"/>
      <c r="L31" s="633"/>
      <c r="M31" s="661" t="s">
        <v>26</v>
      </c>
      <c r="N31">
        <f>N29+1</f>
        <v>12</v>
      </c>
      <c r="O31" t="s">
        <v>659</v>
      </c>
      <c r="P31" t="str">
        <f>CONCATENATE(M31,N31,O31)</f>
        <v>9.12.</v>
      </c>
    </row>
    <row r="32" spans="1:12" ht="12.75">
      <c r="A32" s="633"/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</row>
    <row r="33" spans="1:12" ht="13.5">
      <c r="A33" s="708"/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633"/>
    </row>
    <row r="34" spans="1:12" ht="12.75">
      <c r="A34" s="633"/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H21" sqref="H21"/>
    </sheetView>
  </sheetViews>
  <sheetFormatPr defaultColWidth="9.375" defaultRowHeight="12.75"/>
  <cols>
    <col min="1" max="1" width="6.75390625" style="181" customWidth="1"/>
    <col min="2" max="2" width="42.75390625" style="54" customWidth="1"/>
    <col min="3" max="8" width="12.75390625" style="54" customWidth="1"/>
    <col min="9" max="9" width="14.375" style="54" customWidth="1"/>
    <col min="10" max="10" width="4.375" style="54" customWidth="1"/>
    <col min="11" max="16384" width="9.375" style="54" customWidth="1"/>
  </cols>
  <sheetData>
    <row r="1" spans="1:10" ht="27.75" customHeight="1">
      <c r="A1" s="747" t="s">
        <v>4</v>
      </c>
      <c r="B1" s="747"/>
      <c r="C1" s="747"/>
      <c r="D1" s="747"/>
      <c r="E1" s="747"/>
      <c r="F1" s="747"/>
      <c r="G1" s="747"/>
      <c r="H1" s="747"/>
      <c r="I1" s="747"/>
      <c r="J1" s="784" t="str">
        <f>CONCATENATE("2. tájékoztató tábla ",ALAPADATOK!A7," ",ALAPADATOK!B7," ",ALAPADATOK!C7," ",ALAPADATOK!D7," ",ALAPADATOK!E7," ",ALAPADATOK!F7," ",ALAPADATOK!G7," ",ALAPADATOK!H7)</f>
        <v>2. tájékoztató tábla a … / 2021 ( … ) önkormányzati rendelethez</v>
      </c>
    </row>
    <row r="2" spans="9:10" ht="20.25" customHeight="1" thickBot="1">
      <c r="I2" s="455" t="str">
        <f>'KV_1.sz.tájékoztató_t.'!E5</f>
        <v>Ft</v>
      </c>
      <c r="J2" s="784"/>
    </row>
    <row r="3" spans="1:10" s="456" customFormat="1" ht="26.25" customHeight="1">
      <c r="A3" s="792" t="s">
        <v>69</v>
      </c>
      <c r="B3" s="787" t="s">
        <v>85</v>
      </c>
      <c r="C3" s="792" t="s">
        <v>86</v>
      </c>
      <c r="D3" s="792" t="str">
        <f>+CONCATENATE(LEFT(KV_ÖSSZEFÜGGÉSEK!A5,4)," előtti kifizetés")</f>
        <v>2021 előtti kifizetés</v>
      </c>
      <c r="E3" s="789" t="s">
        <v>68</v>
      </c>
      <c r="F3" s="790"/>
      <c r="G3" s="790"/>
      <c r="H3" s="791"/>
      <c r="I3" s="787" t="s">
        <v>51</v>
      </c>
      <c r="J3" s="784"/>
    </row>
    <row r="4" spans="1:10" s="457" customFormat="1" ht="32.25" customHeight="1" thickBot="1">
      <c r="A4" s="793"/>
      <c r="B4" s="788"/>
      <c r="C4" s="788"/>
      <c r="D4" s="793"/>
      <c r="E4" s="253" t="str">
        <f>+CONCATENATE(LEFT(KV_ÖSSZEFÜGGÉSEK!A5,4),".")</f>
        <v>2021.</v>
      </c>
      <c r="F4" s="253" t="str">
        <f>+CONCATENATE(LEFT(KV_ÖSSZEFÜGGÉSEK!A5,4)+1,".")</f>
        <v>2022.</v>
      </c>
      <c r="G4" s="253" t="str">
        <f>+CONCATENATE(LEFT(KV_ÖSSZEFÜGGÉSEK!A5,4)+2,".")</f>
        <v>2023.</v>
      </c>
      <c r="H4" s="254" t="str">
        <f>+CONCATENATE(LEFT(KV_ÖSSZEFÜGGÉSEK!A5,4)+2,".",CHAR(10)," után")</f>
        <v>2023.
 után</v>
      </c>
      <c r="I4" s="788"/>
      <c r="J4" s="784"/>
    </row>
    <row r="5" spans="1:10" s="458" customFormat="1" ht="12.75" customHeight="1" thickBot="1">
      <c r="A5" s="255" t="s">
        <v>483</v>
      </c>
      <c r="B5" s="256" t="s">
        <v>484</v>
      </c>
      <c r="C5" s="257" t="s">
        <v>485</v>
      </c>
      <c r="D5" s="256" t="s">
        <v>487</v>
      </c>
      <c r="E5" s="255" t="s">
        <v>486</v>
      </c>
      <c r="F5" s="257" t="s">
        <v>488</v>
      </c>
      <c r="G5" s="257" t="s">
        <v>489</v>
      </c>
      <c r="H5" s="258" t="s">
        <v>490</v>
      </c>
      <c r="I5" s="259" t="s">
        <v>491</v>
      </c>
      <c r="J5" s="784"/>
    </row>
    <row r="6" spans="1:10" ht="24.75" customHeight="1" thickBot="1">
      <c r="A6" s="260" t="s">
        <v>18</v>
      </c>
      <c r="B6" s="261" t="s">
        <v>5</v>
      </c>
      <c r="C6" s="505"/>
      <c r="D6" s="506">
        <f>+D7+D8</f>
        <v>0</v>
      </c>
      <c r="E6" s="507">
        <f>+E7+E8</f>
        <v>0</v>
      </c>
      <c r="F6" s="508">
        <f>+F7+F8</f>
        <v>0</v>
      </c>
      <c r="G6" s="508">
        <f>+G7+G8</f>
        <v>0</v>
      </c>
      <c r="H6" s="509">
        <f>+H7+H8</f>
        <v>0</v>
      </c>
      <c r="I6" s="69">
        <f aca="true" t="shared" si="0" ref="I6:I17">SUM(D6:H6)</f>
        <v>0</v>
      </c>
      <c r="J6" s="784"/>
    </row>
    <row r="7" spans="1:10" ht="19.5" customHeight="1">
      <c r="A7" s="262" t="s">
        <v>19</v>
      </c>
      <c r="B7" s="70" t="s">
        <v>70</v>
      </c>
      <c r="C7" s="510"/>
      <c r="D7" s="511"/>
      <c r="E7" s="512"/>
      <c r="F7" s="513"/>
      <c r="G7" s="513"/>
      <c r="H7" s="514"/>
      <c r="I7" s="263">
        <f t="shared" si="0"/>
        <v>0</v>
      </c>
      <c r="J7" s="784"/>
    </row>
    <row r="8" spans="1:10" ht="19.5" customHeight="1" thickBot="1">
      <c r="A8" s="262" t="s">
        <v>20</v>
      </c>
      <c r="B8" s="70" t="s">
        <v>70</v>
      </c>
      <c r="C8" s="510"/>
      <c r="D8" s="511"/>
      <c r="E8" s="512"/>
      <c r="F8" s="513"/>
      <c r="G8" s="513"/>
      <c r="H8" s="514"/>
      <c r="I8" s="263">
        <f t="shared" si="0"/>
        <v>0</v>
      </c>
      <c r="J8" s="784"/>
    </row>
    <row r="9" spans="1:10" ht="25.5" customHeight="1" thickBot="1">
      <c r="A9" s="260" t="s">
        <v>21</v>
      </c>
      <c r="B9" s="261" t="s">
        <v>6</v>
      </c>
      <c r="C9" s="505"/>
      <c r="D9" s="506">
        <f>+D10+D11</f>
        <v>0</v>
      </c>
      <c r="E9" s="507">
        <f>+E10+E11</f>
        <v>0</v>
      </c>
      <c r="F9" s="508">
        <f>+F10+F11</f>
        <v>0</v>
      </c>
      <c r="G9" s="508">
        <f>+G10+G11</f>
        <v>0</v>
      </c>
      <c r="H9" s="509">
        <f>+H10+H11</f>
        <v>0</v>
      </c>
      <c r="I9" s="69">
        <f t="shared" si="0"/>
        <v>0</v>
      </c>
      <c r="J9" s="784"/>
    </row>
    <row r="10" spans="1:10" ht="19.5" customHeight="1">
      <c r="A10" s="262" t="s">
        <v>22</v>
      </c>
      <c r="B10" s="70" t="s">
        <v>70</v>
      </c>
      <c r="C10" s="510"/>
      <c r="D10" s="511"/>
      <c r="E10" s="512"/>
      <c r="F10" s="513"/>
      <c r="G10" s="513"/>
      <c r="H10" s="514"/>
      <c r="I10" s="263">
        <f t="shared" si="0"/>
        <v>0</v>
      </c>
      <c r="J10" s="784"/>
    </row>
    <row r="11" spans="1:10" ht="19.5" customHeight="1" thickBot="1">
      <c r="A11" s="262" t="s">
        <v>23</v>
      </c>
      <c r="B11" s="70" t="s">
        <v>70</v>
      </c>
      <c r="C11" s="510"/>
      <c r="D11" s="511"/>
      <c r="E11" s="512"/>
      <c r="F11" s="513"/>
      <c r="G11" s="513"/>
      <c r="H11" s="514"/>
      <c r="I11" s="263">
        <f t="shared" si="0"/>
        <v>0</v>
      </c>
      <c r="J11" s="784"/>
    </row>
    <row r="12" spans="1:10" ht="19.5" customHeight="1" thickBot="1">
      <c r="A12" s="260" t="s">
        <v>24</v>
      </c>
      <c r="B12" s="261" t="s">
        <v>204</v>
      </c>
      <c r="C12" s="505"/>
      <c r="D12" s="506">
        <f>+D13</f>
        <v>0</v>
      </c>
      <c r="E12" s="507">
        <f>+E13</f>
        <v>0</v>
      </c>
      <c r="F12" s="508">
        <f>+F13</f>
        <v>0</v>
      </c>
      <c r="G12" s="508">
        <f>+G13</f>
        <v>0</v>
      </c>
      <c r="H12" s="509">
        <f>+H13</f>
        <v>0</v>
      </c>
      <c r="I12" s="69">
        <f t="shared" si="0"/>
        <v>0</v>
      </c>
      <c r="J12" s="784"/>
    </row>
    <row r="13" spans="1:10" ht="19.5" customHeight="1" thickBot="1">
      <c r="A13" s="262" t="s">
        <v>25</v>
      </c>
      <c r="B13" s="70" t="s">
        <v>70</v>
      </c>
      <c r="C13" s="510"/>
      <c r="D13" s="511"/>
      <c r="E13" s="512"/>
      <c r="F13" s="513"/>
      <c r="G13" s="513"/>
      <c r="H13" s="514"/>
      <c r="I13" s="263">
        <f t="shared" si="0"/>
        <v>0</v>
      </c>
      <c r="J13" s="784"/>
    </row>
    <row r="14" spans="1:10" ht="19.5" customHeight="1" thickBot="1">
      <c r="A14" s="260" t="s">
        <v>26</v>
      </c>
      <c r="B14" s="261" t="s">
        <v>205</v>
      </c>
      <c r="C14" s="505"/>
      <c r="D14" s="506">
        <f>+D15</f>
        <v>0</v>
      </c>
      <c r="E14" s="507">
        <f>+E15</f>
        <v>0</v>
      </c>
      <c r="F14" s="508">
        <f>+F15</f>
        <v>0</v>
      </c>
      <c r="G14" s="508">
        <f>+G15</f>
        <v>0</v>
      </c>
      <c r="H14" s="509">
        <f>+H15</f>
        <v>0</v>
      </c>
      <c r="I14" s="69">
        <f t="shared" si="0"/>
        <v>0</v>
      </c>
      <c r="J14" s="784"/>
    </row>
    <row r="15" spans="1:10" ht="19.5" customHeight="1" thickBot="1">
      <c r="A15" s="264" t="s">
        <v>27</v>
      </c>
      <c r="B15" s="71" t="s">
        <v>70</v>
      </c>
      <c r="C15" s="515"/>
      <c r="D15" s="516"/>
      <c r="E15" s="517"/>
      <c r="F15" s="518"/>
      <c r="G15" s="518"/>
      <c r="H15" s="519"/>
      <c r="I15" s="265">
        <f t="shared" si="0"/>
        <v>0</v>
      </c>
      <c r="J15" s="784"/>
    </row>
    <row r="16" spans="1:10" ht="19.5" customHeight="1" thickBot="1">
      <c r="A16" s="260" t="s">
        <v>28</v>
      </c>
      <c r="B16" s="266" t="s">
        <v>206</v>
      </c>
      <c r="C16" s="505"/>
      <c r="D16" s="506">
        <f>+D17</f>
        <v>0</v>
      </c>
      <c r="E16" s="507">
        <f>+E17</f>
        <v>0</v>
      </c>
      <c r="F16" s="508">
        <f>+F17</f>
        <v>0</v>
      </c>
      <c r="G16" s="508">
        <f>+G17</f>
        <v>0</v>
      </c>
      <c r="H16" s="509">
        <f>+H17</f>
        <v>0</v>
      </c>
      <c r="I16" s="69">
        <f t="shared" si="0"/>
        <v>0</v>
      </c>
      <c r="J16" s="784"/>
    </row>
    <row r="17" spans="1:10" ht="19.5" customHeight="1" thickBot="1">
      <c r="A17" s="267" t="s">
        <v>29</v>
      </c>
      <c r="B17" s="72" t="s">
        <v>70</v>
      </c>
      <c r="C17" s="520"/>
      <c r="D17" s="521"/>
      <c r="E17" s="522"/>
      <c r="F17" s="523"/>
      <c r="G17" s="523"/>
      <c r="H17" s="524"/>
      <c r="I17" s="268">
        <f t="shared" si="0"/>
        <v>0</v>
      </c>
      <c r="J17" s="784"/>
    </row>
    <row r="18" spans="1:10" ht="19.5" customHeight="1" thickBot="1">
      <c r="A18" s="785" t="s">
        <v>144</v>
      </c>
      <c r="B18" s="786"/>
      <c r="C18" s="525"/>
      <c r="D18" s="506">
        <f aca="true" t="shared" si="1" ref="D18:I18">+D6+D9+D12+D14+D16</f>
        <v>0</v>
      </c>
      <c r="E18" s="507">
        <f t="shared" si="1"/>
        <v>0</v>
      </c>
      <c r="F18" s="508">
        <f t="shared" si="1"/>
        <v>0</v>
      </c>
      <c r="G18" s="508">
        <f t="shared" si="1"/>
        <v>0</v>
      </c>
      <c r="H18" s="509">
        <f t="shared" si="1"/>
        <v>0</v>
      </c>
      <c r="I18" s="69">
        <f t="shared" si="1"/>
        <v>0</v>
      </c>
      <c r="J18" s="784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6">
      <selection activeCell="H21" sqref="H21"/>
    </sheetView>
  </sheetViews>
  <sheetFormatPr defaultColWidth="9.375" defaultRowHeight="12.75"/>
  <cols>
    <col min="1" max="1" width="5.75390625" style="86" customWidth="1"/>
    <col min="2" max="2" width="54.75390625" style="3" customWidth="1"/>
    <col min="3" max="4" width="17.625" style="3" customWidth="1"/>
    <col min="5" max="16384" width="9.375" style="3" customWidth="1"/>
  </cols>
  <sheetData>
    <row r="1" ht="14.25" customHeight="1">
      <c r="D1" s="631" t="str">
        <f>CONCATENATE("3. tájékoztató tábla ",ALAPADATOK!A7," ",ALAPADATOK!B7," ",ALAPADATOK!C7," ",ALAPADATOK!D7," ",ALAPADATOK!E7," ",ALAPADATOK!F7," ",ALAPADATOK!G7," ",ALAPADATOK!H7)</f>
        <v>3. tájékoztató tábla a … / 2021 ( … ) önkormányzati rendelethez</v>
      </c>
    </row>
    <row r="3" spans="2:4" ht="31.5" customHeight="1">
      <c r="B3" s="795" t="s">
        <v>7</v>
      </c>
      <c r="C3" s="795"/>
      <c r="D3" s="795"/>
    </row>
    <row r="4" spans="1:4" s="74" customFormat="1" ht="15.75" thickBot="1">
      <c r="A4" s="73"/>
      <c r="B4" s="356"/>
      <c r="D4" s="43" t="str">
        <f>'KV_2.sz.tájékoztató_t.'!I2</f>
        <v>Ft</v>
      </c>
    </row>
    <row r="5" spans="1:4" s="76" customFormat="1" ht="48" customHeight="1" thickBot="1">
      <c r="A5" s="75" t="s">
        <v>16</v>
      </c>
      <c r="B5" s="187" t="s">
        <v>17</v>
      </c>
      <c r="C5" s="187" t="s">
        <v>71</v>
      </c>
      <c r="D5" s="188" t="s">
        <v>72</v>
      </c>
    </row>
    <row r="6" spans="1:4" s="76" customFormat="1" ht="13.5" customHeight="1" thickBot="1">
      <c r="A6" s="35" t="s">
        <v>483</v>
      </c>
      <c r="B6" s="190" t="s">
        <v>484</v>
      </c>
      <c r="C6" s="190" t="s">
        <v>485</v>
      </c>
      <c r="D6" s="191" t="s">
        <v>487</v>
      </c>
    </row>
    <row r="7" spans="1:4" ht="18" customHeight="1">
      <c r="A7" s="131" t="s">
        <v>18</v>
      </c>
      <c r="B7" s="192" t="s">
        <v>165</v>
      </c>
      <c r="C7" s="129"/>
      <c r="D7" s="77"/>
    </row>
    <row r="8" spans="1:4" ht="18" customHeight="1">
      <c r="A8" s="78" t="s">
        <v>19</v>
      </c>
      <c r="B8" s="193" t="s">
        <v>166</v>
      </c>
      <c r="C8" s="130"/>
      <c r="D8" s="80"/>
    </row>
    <row r="9" spans="1:4" ht="18" customHeight="1">
      <c r="A9" s="78" t="s">
        <v>20</v>
      </c>
      <c r="B9" s="193" t="s">
        <v>120</v>
      </c>
      <c r="C9" s="130"/>
      <c r="D9" s="80"/>
    </row>
    <row r="10" spans="1:4" ht="18" customHeight="1">
      <c r="A10" s="78" t="s">
        <v>21</v>
      </c>
      <c r="B10" s="193" t="s">
        <v>121</v>
      </c>
      <c r="C10" s="130"/>
      <c r="D10" s="80"/>
    </row>
    <row r="11" spans="1:4" ht="18" customHeight="1">
      <c r="A11" s="78" t="s">
        <v>22</v>
      </c>
      <c r="B11" s="193" t="s">
        <v>158</v>
      </c>
      <c r="C11" s="130"/>
      <c r="D11" s="80"/>
    </row>
    <row r="12" spans="1:4" ht="18" customHeight="1">
      <c r="A12" s="78" t="s">
        <v>23</v>
      </c>
      <c r="B12" s="193" t="s">
        <v>159</v>
      </c>
      <c r="C12" s="130"/>
      <c r="D12" s="80"/>
    </row>
    <row r="13" spans="1:4" ht="18" customHeight="1">
      <c r="A13" s="78" t="s">
        <v>24</v>
      </c>
      <c r="B13" s="194" t="s">
        <v>160</v>
      </c>
      <c r="C13" s="130"/>
      <c r="D13" s="80"/>
    </row>
    <row r="14" spans="1:4" ht="18" customHeight="1">
      <c r="A14" s="78" t="s">
        <v>26</v>
      </c>
      <c r="B14" s="194" t="s">
        <v>161</v>
      </c>
      <c r="C14" s="130"/>
      <c r="D14" s="80"/>
    </row>
    <row r="15" spans="1:4" ht="18" customHeight="1">
      <c r="A15" s="78" t="s">
        <v>27</v>
      </c>
      <c r="B15" s="194" t="s">
        <v>162</v>
      </c>
      <c r="C15" s="130"/>
      <c r="D15" s="80"/>
    </row>
    <row r="16" spans="1:4" ht="18" customHeight="1">
      <c r="A16" s="78" t="s">
        <v>28</v>
      </c>
      <c r="B16" s="194" t="s">
        <v>163</v>
      </c>
      <c r="C16" s="130"/>
      <c r="D16" s="80"/>
    </row>
    <row r="17" spans="1:4" ht="22.5" customHeight="1">
      <c r="A17" s="78" t="s">
        <v>29</v>
      </c>
      <c r="B17" s="194" t="s">
        <v>164</v>
      </c>
      <c r="C17" s="130"/>
      <c r="D17" s="80"/>
    </row>
    <row r="18" spans="1:4" ht="18" customHeight="1">
      <c r="A18" s="78" t="s">
        <v>30</v>
      </c>
      <c r="B18" s="193" t="s">
        <v>122</v>
      </c>
      <c r="C18" s="130"/>
      <c r="D18" s="80"/>
    </row>
    <row r="19" spans="1:4" ht="18" customHeight="1">
      <c r="A19" s="78" t="s">
        <v>31</v>
      </c>
      <c r="B19" s="193" t="s">
        <v>9</v>
      </c>
      <c r="C19" s="130"/>
      <c r="D19" s="80"/>
    </row>
    <row r="20" spans="1:4" ht="18" customHeight="1">
      <c r="A20" s="78" t="s">
        <v>32</v>
      </c>
      <c r="B20" s="193" t="s">
        <v>8</v>
      </c>
      <c r="C20" s="130"/>
      <c r="D20" s="80"/>
    </row>
    <row r="21" spans="1:4" ht="18" customHeight="1">
      <c r="A21" s="78" t="s">
        <v>33</v>
      </c>
      <c r="B21" s="193" t="s">
        <v>123</v>
      </c>
      <c r="C21" s="130"/>
      <c r="D21" s="80"/>
    </row>
    <row r="22" spans="1:4" ht="18" customHeight="1">
      <c r="A22" s="78" t="s">
        <v>34</v>
      </c>
      <c r="B22" s="193" t="s">
        <v>124</v>
      </c>
      <c r="C22" s="130"/>
      <c r="D22" s="80"/>
    </row>
    <row r="23" spans="1:4" ht="18" customHeight="1">
      <c r="A23" s="78" t="s">
        <v>35</v>
      </c>
      <c r="B23" s="120"/>
      <c r="C23" s="79"/>
      <c r="D23" s="80"/>
    </row>
    <row r="24" spans="1:4" ht="18" customHeight="1">
      <c r="A24" s="78" t="s">
        <v>36</v>
      </c>
      <c r="B24" s="81"/>
      <c r="C24" s="79"/>
      <c r="D24" s="80"/>
    </row>
    <row r="25" spans="1:4" ht="18" customHeight="1">
      <c r="A25" s="78" t="s">
        <v>37</v>
      </c>
      <c r="B25" s="81"/>
      <c r="C25" s="79"/>
      <c r="D25" s="80"/>
    </row>
    <row r="26" spans="1:4" ht="18" customHeight="1">
      <c r="A26" s="78" t="s">
        <v>38</v>
      </c>
      <c r="B26" s="81"/>
      <c r="C26" s="79"/>
      <c r="D26" s="80"/>
    </row>
    <row r="27" spans="1:4" ht="18" customHeight="1">
      <c r="A27" s="78" t="s">
        <v>39</v>
      </c>
      <c r="B27" s="81"/>
      <c r="C27" s="79"/>
      <c r="D27" s="80"/>
    </row>
    <row r="28" spans="1:4" ht="18" customHeight="1">
      <c r="A28" s="78" t="s">
        <v>40</v>
      </c>
      <c r="B28" s="81"/>
      <c r="C28" s="79"/>
      <c r="D28" s="80"/>
    </row>
    <row r="29" spans="1:4" ht="18" customHeight="1">
      <c r="A29" s="78" t="s">
        <v>41</v>
      </c>
      <c r="B29" s="81"/>
      <c r="C29" s="79"/>
      <c r="D29" s="80"/>
    </row>
    <row r="30" spans="1:4" ht="18" customHeight="1">
      <c r="A30" s="78" t="s">
        <v>42</v>
      </c>
      <c r="B30" s="81"/>
      <c r="C30" s="79"/>
      <c r="D30" s="80"/>
    </row>
    <row r="31" spans="1:4" ht="18" customHeight="1" thickBot="1">
      <c r="A31" s="132" t="s">
        <v>43</v>
      </c>
      <c r="B31" s="82"/>
      <c r="C31" s="83"/>
      <c r="D31" s="84"/>
    </row>
    <row r="32" spans="1:4" ht="18" customHeight="1" thickBot="1">
      <c r="A32" s="36" t="s">
        <v>44</v>
      </c>
      <c r="B32" s="198" t="s">
        <v>53</v>
      </c>
      <c r="C32" s="199">
        <f>+C7+C8+C9+C10+C11+C18+C19+C20+C21+C22+C23+C24+C25+C26+C27+C28+C29+C30+C31</f>
        <v>0</v>
      </c>
      <c r="D32" s="200">
        <f>+D7+D8+D9+D10+D11+D18+D19+D20+D21+D22+D23+D24+D25+D26+D27+D28+D29+D30+D31</f>
        <v>0</v>
      </c>
    </row>
    <row r="33" spans="1:4" ht="8.25" customHeight="1">
      <c r="A33" s="85"/>
      <c r="B33" s="794"/>
      <c r="C33" s="794"/>
      <c r="D33" s="794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9">
      <selection activeCell="H21" sqref="H21"/>
    </sheetView>
  </sheetViews>
  <sheetFormatPr defaultColWidth="9.375" defaultRowHeight="12.75"/>
  <cols>
    <col min="1" max="1" width="4.75390625" style="96" customWidth="1"/>
    <col min="2" max="2" width="31.125" style="109" customWidth="1"/>
    <col min="3" max="4" width="9.00390625" style="109" customWidth="1"/>
    <col min="5" max="5" width="9.50390625" style="109" customWidth="1"/>
    <col min="6" max="6" width="8.75390625" style="109" customWidth="1"/>
    <col min="7" max="7" width="8.625" style="109" customWidth="1"/>
    <col min="8" max="8" width="8.75390625" style="109" customWidth="1"/>
    <col min="9" max="9" width="8.125" style="109" customWidth="1"/>
    <col min="10" max="14" width="9.50390625" style="109" customWidth="1"/>
    <col min="15" max="15" width="12.625" style="96" customWidth="1"/>
    <col min="16" max="16384" width="9.375" style="109" customWidth="1"/>
  </cols>
  <sheetData>
    <row r="1" spans="13:15" ht="15">
      <c r="M1" s="625"/>
      <c r="N1" s="569"/>
      <c r="O1" s="631" t="str">
        <f>CONCATENATE("4. tájékoztató tábla ",ALAPADATOK!A7," ",ALAPADATOK!B7," ",ALAPADATOK!C7," ",ALAPADATOK!D7," ",ALAPADATOK!E7," ",ALAPADATOK!F7," ",ALAPADATOK!G7," ",ALAPADATOK!H7)</f>
        <v>4. tájékoztató tábla a … / 2021 ( … ) önkormányzati rendelethez</v>
      </c>
    </row>
    <row r="2" spans="1:15" ht="31.5" customHeight="1">
      <c r="A2" s="799" t="str">
        <f>+CONCATENATE("Előirányzat-felhasználási terv",CHAR(10),LEFT(KV_ÖSSZEFÜGGÉSEK!A5,4),". évre")</f>
        <v>Előirányzat-felhasználási terv
2021. évre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</row>
    <row r="3" ht="15.75" thickBot="1">
      <c r="O3" s="4" t="str">
        <f>'KV_3.sz.tájékoztató_t.'!D4</f>
        <v>Ft</v>
      </c>
    </row>
    <row r="4" spans="1:15" s="96" customFormat="1" ht="25.5" customHeight="1" thickBot="1">
      <c r="A4" s="93" t="s">
        <v>16</v>
      </c>
      <c r="B4" s="94" t="s">
        <v>61</v>
      </c>
      <c r="C4" s="94" t="s">
        <v>73</v>
      </c>
      <c r="D4" s="94" t="s">
        <v>74</v>
      </c>
      <c r="E4" s="94" t="s">
        <v>75</v>
      </c>
      <c r="F4" s="94" t="s">
        <v>76</v>
      </c>
      <c r="G4" s="94" t="s">
        <v>77</v>
      </c>
      <c r="H4" s="94" t="s">
        <v>78</v>
      </c>
      <c r="I4" s="94" t="s">
        <v>79</v>
      </c>
      <c r="J4" s="94" t="s">
        <v>80</v>
      </c>
      <c r="K4" s="94" t="s">
        <v>81</v>
      </c>
      <c r="L4" s="94" t="s">
        <v>82</v>
      </c>
      <c r="M4" s="94" t="s">
        <v>83</v>
      </c>
      <c r="N4" s="94" t="s">
        <v>84</v>
      </c>
      <c r="O4" s="95" t="s">
        <v>53</v>
      </c>
    </row>
    <row r="5" spans="1:15" s="98" customFormat="1" ht="15" customHeight="1" thickBot="1">
      <c r="A5" s="97" t="s">
        <v>18</v>
      </c>
      <c r="B5" s="796" t="s">
        <v>56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8"/>
    </row>
    <row r="6" spans="1:17" s="98" customFormat="1" ht="15">
      <c r="A6" s="99" t="s">
        <v>19</v>
      </c>
      <c r="B6" s="459" t="s">
        <v>368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100">
        <f aca="true" t="shared" si="0" ref="O6:O26">SUM(C6:N6)</f>
        <v>0</v>
      </c>
      <c r="Q6" s="629"/>
    </row>
    <row r="7" spans="1:15" s="103" customFormat="1" ht="15">
      <c r="A7" s="101" t="s">
        <v>20</v>
      </c>
      <c r="B7" s="271" t="s">
        <v>411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102">
        <f t="shared" si="0"/>
        <v>0</v>
      </c>
    </row>
    <row r="8" spans="1:15" s="103" customFormat="1" ht="15">
      <c r="A8" s="101" t="s">
        <v>21</v>
      </c>
      <c r="B8" s="270" t="s">
        <v>412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104">
        <f t="shared" si="0"/>
        <v>0</v>
      </c>
    </row>
    <row r="9" spans="1:15" s="103" customFormat="1" ht="13.5" customHeight="1">
      <c r="A9" s="101" t="s">
        <v>22</v>
      </c>
      <c r="B9" s="269" t="s">
        <v>172</v>
      </c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102">
        <f t="shared" si="0"/>
        <v>0</v>
      </c>
    </row>
    <row r="10" spans="1:15" s="103" customFormat="1" ht="13.5" customHeight="1">
      <c r="A10" s="101" t="s">
        <v>23</v>
      </c>
      <c r="B10" s="269" t="s">
        <v>413</v>
      </c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102">
        <f t="shared" si="0"/>
        <v>0</v>
      </c>
    </row>
    <row r="11" spans="1:15" s="103" customFormat="1" ht="13.5" customHeight="1">
      <c r="A11" s="101" t="s">
        <v>24</v>
      </c>
      <c r="B11" s="269" t="s">
        <v>10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102">
        <f t="shared" si="0"/>
        <v>0</v>
      </c>
    </row>
    <row r="12" spans="1:15" s="103" customFormat="1" ht="13.5" customHeight="1">
      <c r="A12" s="101" t="s">
        <v>25</v>
      </c>
      <c r="B12" s="269" t="s">
        <v>370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102">
        <f t="shared" si="0"/>
        <v>0</v>
      </c>
    </row>
    <row r="13" spans="1:15" s="103" customFormat="1" ht="15">
      <c r="A13" s="101" t="s">
        <v>26</v>
      </c>
      <c r="B13" s="271" t="s">
        <v>401</v>
      </c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102">
        <f t="shared" si="0"/>
        <v>0</v>
      </c>
    </row>
    <row r="14" spans="1:15" s="103" customFormat="1" ht="13.5" customHeight="1" thickBot="1">
      <c r="A14" s="101" t="s">
        <v>27</v>
      </c>
      <c r="B14" s="269" t="s">
        <v>11</v>
      </c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102">
        <f t="shared" si="0"/>
        <v>0</v>
      </c>
    </row>
    <row r="15" spans="1:15" s="98" customFormat="1" ht="15.75" customHeight="1" thickBot="1">
      <c r="A15" s="97" t="s">
        <v>28</v>
      </c>
      <c r="B15" s="37" t="s">
        <v>109</v>
      </c>
      <c r="C15" s="529">
        <f aca="true" t="shared" si="1" ref="C15:N15">SUM(C6:C14)</f>
        <v>0</v>
      </c>
      <c r="D15" s="529">
        <f t="shared" si="1"/>
        <v>0</v>
      </c>
      <c r="E15" s="529">
        <f t="shared" si="1"/>
        <v>0</v>
      </c>
      <c r="F15" s="529">
        <f t="shared" si="1"/>
        <v>0</v>
      </c>
      <c r="G15" s="529">
        <f t="shared" si="1"/>
        <v>0</v>
      </c>
      <c r="H15" s="529">
        <f t="shared" si="1"/>
        <v>0</v>
      </c>
      <c r="I15" s="529">
        <f t="shared" si="1"/>
        <v>0</v>
      </c>
      <c r="J15" s="529">
        <f t="shared" si="1"/>
        <v>0</v>
      </c>
      <c r="K15" s="529">
        <f t="shared" si="1"/>
        <v>0</v>
      </c>
      <c r="L15" s="529">
        <f t="shared" si="1"/>
        <v>0</v>
      </c>
      <c r="M15" s="529">
        <f t="shared" si="1"/>
        <v>0</v>
      </c>
      <c r="N15" s="529">
        <f t="shared" si="1"/>
        <v>0</v>
      </c>
      <c r="O15" s="105">
        <f>SUM(C15:N15)</f>
        <v>0</v>
      </c>
    </row>
    <row r="16" spans="1:15" s="98" customFormat="1" ht="15" customHeight="1" thickBot="1">
      <c r="A16" s="97" t="s">
        <v>29</v>
      </c>
      <c r="B16" s="796" t="s">
        <v>57</v>
      </c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8"/>
    </row>
    <row r="17" spans="1:15" s="103" customFormat="1" ht="13.5" customHeight="1">
      <c r="A17" s="106" t="s">
        <v>30</v>
      </c>
      <c r="B17" s="272" t="s">
        <v>62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104">
        <f t="shared" si="0"/>
        <v>0</v>
      </c>
    </row>
    <row r="18" spans="1:15" s="103" customFormat="1" ht="27" customHeight="1">
      <c r="A18" s="101" t="s">
        <v>31</v>
      </c>
      <c r="B18" s="271" t="s">
        <v>181</v>
      </c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102">
        <f t="shared" si="0"/>
        <v>0</v>
      </c>
    </row>
    <row r="19" spans="1:15" s="103" customFormat="1" ht="13.5" customHeight="1">
      <c r="A19" s="101" t="s">
        <v>32</v>
      </c>
      <c r="B19" s="269" t="s">
        <v>138</v>
      </c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102">
        <f t="shared" si="0"/>
        <v>0</v>
      </c>
    </row>
    <row r="20" spans="1:15" s="103" customFormat="1" ht="13.5" customHeight="1">
      <c r="A20" s="101" t="s">
        <v>33</v>
      </c>
      <c r="B20" s="269" t="s">
        <v>182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102">
        <f t="shared" si="0"/>
        <v>0</v>
      </c>
    </row>
    <row r="21" spans="1:15" s="103" customFormat="1" ht="13.5" customHeight="1">
      <c r="A21" s="101" t="s">
        <v>34</v>
      </c>
      <c r="B21" s="269" t="s">
        <v>12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102">
        <f t="shared" si="0"/>
        <v>0</v>
      </c>
    </row>
    <row r="22" spans="1:15" s="103" customFormat="1" ht="13.5" customHeight="1">
      <c r="A22" s="101" t="s">
        <v>35</v>
      </c>
      <c r="B22" s="269" t="s">
        <v>227</v>
      </c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102">
        <f t="shared" si="0"/>
        <v>0</v>
      </c>
    </row>
    <row r="23" spans="1:15" s="103" customFormat="1" ht="15">
      <c r="A23" s="101" t="s">
        <v>36</v>
      </c>
      <c r="B23" s="271" t="s">
        <v>185</v>
      </c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102">
        <f t="shared" si="0"/>
        <v>0</v>
      </c>
    </row>
    <row r="24" spans="1:15" s="103" customFormat="1" ht="13.5" customHeight="1">
      <c r="A24" s="101" t="s">
        <v>37</v>
      </c>
      <c r="B24" s="269" t="s">
        <v>229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102">
        <f t="shared" si="0"/>
        <v>0</v>
      </c>
    </row>
    <row r="25" spans="1:15" s="103" customFormat="1" ht="13.5" customHeight="1" thickBot="1">
      <c r="A25" s="101" t="s">
        <v>38</v>
      </c>
      <c r="B25" s="269" t="s">
        <v>13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102">
        <f t="shared" si="0"/>
        <v>0</v>
      </c>
    </row>
    <row r="26" spans="1:15" s="98" customFormat="1" ht="15.75" customHeight="1" thickBot="1">
      <c r="A26" s="107" t="s">
        <v>39</v>
      </c>
      <c r="B26" s="37" t="s">
        <v>110</v>
      </c>
      <c r="C26" s="529">
        <f aca="true" t="shared" si="2" ref="C26:N26">SUM(C17:C25)</f>
        <v>0</v>
      </c>
      <c r="D26" s="529">
        <f t="shared" si="2"/>
        <v>0</v>
      </c>
      <c r="E26" s="529">
        <f t="shared" si="2"/>
        <v>0</v>
      </c>
      <c r="F26" s="529">
        <f t="shared" si="2"/>
        <v>0</v>
      </c>
      <c r="G26" s="529">
        <f t="shared" si="2"/>
        <v>0</v>
      </c>
      <c r="H26" s="529">
        <f t="shared" si="2"/>
        <v>0</v>
      </c>
      <c r="I26" s="529">
        <f t="shared" si="2"/>
        <v>0</v>
      </c>
      <c r="J26" s="529">
        <f t="shared" si="2"/>
        <v>0</v>
      </c>
      <c r="K26" s="529">
        <f t="shared" si="2"/>
        <v>0</v>
      </c>
      <c r="L26" s="529">
        <f t="shared" si="2"/>
        <v>0</v>
      </c>
      <c r="M26" s="529">
        <f t="shared" si="2"/>
        <v>0</v>
      </c>
      <c r="N26" s="529">
        <f t="shared" si="2"/>
        <v>0</v>
      </c>
      <c r="O26" s="105">
        <f t="shared" si="0"/>
        <v>0</v>
      </c>
    </row>
    <row r="27" spans="1:15" ht="15.75" thickBot="1">
      <c r="A27" s="107" t="s">
        <v>40</v>
      </c>
      <c r="B27" s="273" t="s">
        <v>111</v>
      </c>
      <c r="C27" s="530">
        <f aca="true" t="shared" si="3" ref="C27:O27">C15-C26</f>
        <v>0</v>
      </c>
      <c r="D27" s="530">
        <f t="shared" si="3"/>
        <v>0</v>
      </c>
      <c r="E27" s="530">
        <f t="shared" si="3"/>
        <v>0</v>
      </c>
      <c r="F27" s="530">
        <f t="shared" si="3"/>
        <v>0</v>
      </c>
      <c r="G27" s="530">
        <f t="shared" si="3"/>
        <v>0</v>
      </c>
      <c r="H27" s="530">
        <f t="shared" si="3"/>
        <v>0</v>
      </c>
      <c r="I27" s="530">
        <f t="shared" si="3"/>
        <v>0</v>
      </c>
      <c r="J27" s="530">
        <f t="shared" si="3"/>
        <v>0</v>
      </c>
      <c r="K27" s="530">
        <f t="shared" si="3"/>
        <v>0</v>
      </c>
      <c r="L27" s="530">
        <f t="shared" si="3"/>
        <v>0</v>
      </c>
      <c r="M27" s="530">
        <f t="shared" si="3"/>
        <v>0</v>
      </c>
      <c r="N27" s="530">
        <f t="shared" si="3"/>
        <v>0</v>
      </c>
      <c r="O27" s="108">
        <f t="shared" si="3"/>
        <v>0</v>
      </c>
    </row>
    <row r="28" ht="15">
      <c r="A28" s="110"/>
    </row>
    <row r="29" spans="2:15" ht="15">
      <c r="B29" s="111"/>
      <c r="C29" s="112"/>
      <c r="D29" s="112"/>
      <c r="O29" s="109"/>
    </row>
    <row r="30" ht="15">
      <c r="O30" s="109"/>
    </row>
    <row r="31" ht="15">
      <c r="O31" s="109"/>
    </row>
    <row r="32" ht="15">
      <c r="O32" s="109"/>
    </row>
    <row r="33" ht="15">
      <c r="O33" s="109"/>
    </row>
    <row r="34" ht="15">
      <c r="O34" s="109"/>
    </row>
    <row r="35" ht="15">
      <c r="O35" s="109"/>
    </row>
    <row r="36" ht="15">
      <c r="O36" s="109"/>
    </row>
    <row r="37" ht="15">
      <c r="O37" s="109"/>
    </row>
    <row r="38" ht="15">
      <c r="O38" s="109"/>
    </row>
    <row r="39" ht="15">
      <c r="O39" s="109"/>
    </row>
    <row r="40" ht="15">
      <c r="O40" s="109"/>
    </row>
    <row r="41" ht="15">
      <c r="O41" s="109"/>
    </row>
    <row r="42" ht="15">
      <c r="O42" s="109"/>
    </row>
    <row r="43" ht="15">
      <c r="O43" s="109"/>
    </row>
    <row r="44" ht="15">
      <c r="O44" s="109"/>
    </row>
    <row r="45" ht="15">
      <c r="O45" s="109"/>
    </row>
    <row r="46" ht="15">
      <c r="O46" s="109"/>
    </row>
    <row r="47" ht="15">
      <c r="O47" s="109"/>
    </row>
    <row r="48" ht="15">
      <c r="O48" s="109"/>
    </row>
    <row r="49" ht="15">
      <c r="O49" s="109"/>
    </row>
    <row r="50" ht="15">
      <c r="O50" s="109"/>
    </row>
    <row r="51" ht="15">
      <c r="O51" s="109"/>
    </row>
    <row r="52" ht="15">
      <c r="O52" s="109"/>
    </row>
    <row r="53" ht="15">
      <c r="O53" s="109"/>
    </row>
    <row r="54" ht="15">
      <c r="O54" s="109"/>
    </row>
    <row r="55" ht="15">
      <c r="O55" s="109"/>
    </row>
    <row r="56" ht="15">
      <c r="O56" s="109"/>
    </row>
    <row r="57" ht="15">
      <c r="O57" s="109"/>
    </row>
    <row r="58" ht="15">
      <c r="O58" s="109"/>
    </row>
    <row r="59" ht="15">
      <c r="O59" s="109"/>
    </row>
    <row r="60" ht="15">
      <c r="O60" s="109"/>
    </row>
    <row r="61" ht="15">
      <c r="O61" s="109"/>
    </row>
    <row r="62" ht="15">
      <c r="O62" s="109"/>
    </row>
    <row r="63" ht="15">
      <c r="O63" s="109"/>
    </row>
    <row r="64" ht="15">
      <c r="O64" s="109"/>
    </row>
    <row r="65" ht="15">
      <c r="O65" s="109"/>
    </row>
    <row r="66" ht="15">
      <c r="O66" s="109"/>
    </row>
    <row r="67" ht="15">
      <c r="O67" s="109"/>
    </row>
    <row r="68" ht="15">
      <c r="O68" s="109"/>
    </row>
    <row r="69" ht="15">
      <c r="O69" s="109"/>
    </row>
    <row r="70" ht="15">
      <c r="O70" s="109"/>
    </row>
    <row r="71" ht="15">
      <c r="O71" s="109"/>
    </row>
    <row r="72" ht="15">
      <c r="O72" s="109"/>
    </row>
    <row r="73" ht="15">
      <c r="O73" s="109"/>
    </row>
    <row r="74" ht="15">
      <c r="O74" s="109"/>
    </row>
    <row r="75" ht="15">
      <c r="O75" s="109"/>
    </row>
    <row r="76" ht="15">
      <c r="O76" s="109"/>
    </row>
    <row r="77" ht="15">
      <c r="O77" s="109"/>
    </row>
    <row r="78" ht="15">
      <c r="O78" s="109"/>
    </row>
    <row r="79" ht="15">
      <c r="O79" s="109"/>
    </row>
    <row r="80" ht="15">
      <c r="O80" s="109"/>
    </row>
    <row r="81" ht="15">
      <c r="O81" s="109"/>
    </row>
    <row r="82" ht="15">
      <c r="O82" s="109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H21" sqref="H21"/>
    </sheetView>
  </sheetViews>
  <sheetFormatPr defaultColWidth="9.375" defaultRowHeight="12.75"/>
  <cols>
    <col min="1" max="1" width="13.75390625" style="46" customWidth="1"/>
    <col min="2" max="2" width="88.625" style="46" customWidth="1"/>
    <col min="3" max="3" width="16.75390625" style="46" customWidth="1"/>
    <col min="4" max="4" width="4.75390625" style="653" customWidth="1"/>
    <col min="5" max="16384" width="9.375" style="46" customWidth="1"/>
  </cols>
  <sheetData>
    <row r="1" spans="2:4" ht="47.25" customHeight="1">
      <c r="B1" s="801" t="str">
        <f>+CONCATENATE("A ",LEFT(KV_ÖSSZEFÜGGÉSEK!A5,4),". évi általános működés és ágazati feladatok támogatásának alakulása jogcímenként")</f>
        <v>A 2021. évi általános működés és ágazati feladatok támogatásának alakulása jogcímenként</v>
      </c>
      <c r="C1" s="801"/>
      <c r="D1" s="802" t="str">
        <f>CONCATENATE("5. tájékoztató tábla ",ALAPADATOK!A7," ",ALAPADATOK!B7," ",ALAPADATOK!C7," ",ALAPADATOK!D7," ",ALAPADATOK!E7," ",ALAPADATOK!F7," ",ALAPADATOK!G7," ",ALAPADATOK!H7)</f>
        <v>5. tájékoztató tábla a … / 2021 ( … ) önkormányzati rendelethez</v>
      </c>
    </row>
    <row r="2" spans="2:4" ht="22.5" customHeight="1" thickBot="1">
      <c r="B2" s="358"/>
      <c r="C2" s="650" t="s">
        <v>654</v>
      </c>
      <c r="D2" s="802"/>
    </row>
    <row r="3" spans="1:8" s="47" customFormat="1" ht="62.25" customHeight="1" thickBot="1">
      <c r="A3" s="651" t="s">
        <v>675</v>
      </c>
      <c r="B3" s="275" t="s">
        <v>52</v>
      </c>
      <c r="C3" s="635" t="str">
        <f>+CONCATENATE(LEFT(KV_ÖSSZEFÜGGÉSEK!A5,4),". évi tervezett támogatás összesen")</f>
        <v>2021. évi tervezett támogatás összesen</v>
      </c>
      <c r="D3" s="802"/>
      <c r="H3" s="631"/>
    </row>
    <row r="4" spans="1:4" s="48" customFormat="1" ht="13.5" thickBot="1">
      <c r="A4" s="652" t="s">
        <v>483</v>
      </c>
      <c r="B4" s="179" t="s">
        <v>484</v>
      </c>
      <c r="C4" s="180" t="s">
        <v>485</v>
      </c>
      <c r="D4" s="802"/>
    </row>
    <row r="5" spans="1:4" ht="12.75">
      <c r="A5" s="655"/>
      <c r="B5" s="113"/>
      <c r="C5" s="388"/>
      <c r="D5" s="802"/>
    </row>
    <row r="6" spans="1:4" ht="12.75" customHeight="1">
      <c r="A6" s="656"/>
      <c r="B6" s="114"/>
      <c r="C6" s="388"/>
      <c r="D6" s="802"/>
    </row>
    <row r="7" spans="1:4" ht="12.75">
      <c r="A7" s="656"/>
      <c r="B7" s="114"/>
      <c r="C7" s="388"/>
      <c r="D7" s="802"/>
    </row>
    <row r="8" spans="1:4" ht="12.75">
      <c r="A8" s="656"/>
      <c r="B8" s="114"/>
      <c r="C8" s="388"/>
      <c r="D8" s="802"/>
    </row>
    <row r="9" spans="1:4" ht="12.75">
      <c r="A9" s="656"/>
      <c r="B9" s="114"/>
      <c r="C9" s="388"/>
      <c r="D9" s="802"/>
    </row>
    <row r="10" spans="1:4" ht="12.75">
      <c r="A10" s="656"/>
      <c r="B10" s="114"/>
      <c r="C10" s="388"/>
      <c r="D10" s="802"/>
    </row>
    <row r="11" spans="1:4" ht="12.75">
      <c r="A11" s="656"/>
      <c r="B11" s="114"/>
      <c r="C11" s="388"/>
      <c r="D11" s="802"/>
    </row>
    <row r="12" spans="1:4" ht="12.75">
      <c r="A12" s="656"/>
      <c r="B12" s="114"/>
      <c r="C12" s="388"/>
      <c r="D12" s="802"/>
    </row>
    <row r="13" spans="1:4" ht="12.75" customHeight="1">
      <c r="A13" s="656"/>
      <c r="B13" s="114"/>
      <c r="C13" s="388"/>
      <c r="D13" s="802"/>
    </row>
    <row r="14" spans="1:4" ht="12.75">
      <c r="A14" s="656"/>
      <c r="B14" s="114"/>
      <c r="C14" s="388"/>
      <c r="D14" s="802"/>
    </row>
    <row r="15" spans="1:4" ht="12.75">
      <c r="A15" s="656"/>
      <c r="B15" s="114"/>
      <c r="C15" s="388"/>
      <c r="D15" s="802"/>
    </row>
    <row r="16" spans="1:4" ht="12.75">
      <c r="A16" s="656"/>
      <c r="B16" s="114"/>
      <c r="C16" s="388"/>
      <c r="D16" s="802"/>
    </row>
    <row r="17" spans="1:4" ht="12.75">
      <c r="A17" s="656"/>
      <c r="B17" s="114"/>
      <c r="C17" s="388"/>
      <c r="D17" s="802"/>
    </row>
    <row r="18" spans="1:4" ht="12.75">
      <c r="A18" s="656"/>
      <c r="B18" s="114"/>
      <c r="C18" s="388"/>
      <c r="D18" s="802"/>
    </row>
    <row r="19" spans="1:4" ht="12.75">
      <c r="A19" s="656"/>
      <c r="B19" s="114"/>
      <c r="C19" s="388"/>
      <c r="D19" s="802"/>
    </row>
    <row r="20" spans="1:4" ht="12.75">
      <c r="A20" s="656"/>
      <c r="B20" s="114"/>
      <c r="C20" s="388"/>
      <c r="D20" s="802"/>
    </row>
    <row r="21" spans="1:4" ht="12.75">
      <c r="A21" s="656"/>
      <c r="B21" s="114"/>
      <c r="C21" s="388"/>
      <c r="D21" s="802"/>
    </row>
    <row r="22" spans="1:4" ht="12.75">
      <c r="A22" s="656"/>
      <c r="B22" s="114"/>
      <c r="C22" s="388"/>
      <c r="D22" s="802"/>
    </row>
    <row r="23" spans="1:4" ht="12.75">
      <c r="A23" s="656"/>
      <c r="B23" s="114"/>
      <c r="C23" s="388"/>
      <c r="D23" s="802"/>
    </row>
    <row r="24" spans="1:4" ht="13.5" thickBot="1">
      <c r="A24" s="657"/>
      <c r="B24" s="115"/>
      <c r="C24" s="388"/>
      <c r="D24" s="802"/>
    </row>
    <row r="25" spans="1:4" s="50" customFormat="1" ht="19.5" customHeight="1" thickBot="1">
      <c r="A25" s="658"/>
      <c r="B25" s="34" t="s">
        <v>53</v>
      </c>
      <c r="C25" s="49">
        <f>SUM(C5:C24)</f>
        <v>0</v>
      </c>
      <c r="D25" s="802"/>
    </row>
    <row r="26" spans="1:2" ht="12.75">
      <c r="A26" s="803" t="s">
        <v>676</v>
      </c>
      <c r="B26" s="803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3:4" ht="14.25">
      <c r="C1" s="623"/>
      <c r="D1" s="630" t="str">
        <f>CONCATENATE("6. tájékoztató tábla ",ALAPADATOK!A7," ",ALAPADATOK!B7," ",ALAPADATOK!C7," ",ALAPADATOK!D7," ",ALAPADATOK!E7," ",ALAPADATOK!F7," ",ALAPADATOK!G7," ",ALAPADATOK!H7)</f>
        <v>6. tájékoztató tábla a … / 2021 ( … ) önkormányzati rendelethez</v>
      </c>
    </row>
    <row r="2" spans="1:4" ht="45" customHeight="1">
      <c r="A2" s="807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807"/>
      <c r="C2" s="807"/>
      <c r="D2" s="807"/>
    </row>
    <row r="3" spans="1:4" ht="17.25" customHeight="1">
      <c r="A3" s="357"/>
      <c r="B3" s="357"/>
      <c r="C3" s="357"/>
      <c r="D3" s="357"/>
    </row>
    <row r="4" spans="1:4" ht="13.5" thickBot="1">
      <c r="A4" s="201"/>
      <c r="B4" s="201"/>
      <c r="C4" s="804" t="str">
        <f>'KV_4.sz.tájékoztató_t.'!O3</f>
        <v>Ft</v>
      </c>
      <c r="D4" s="804"/>
    </row>
    <row r="5" spans="1:4" ht="42.75" customHeight="1" thickBot="1">
      <c r="A5" s="359" t="s">
        <v>69</v>
      </c>
      <c r="B5" s="360" t="s">
        <v>125</v>
      </c>
      <c r="C5" s="360" t="s">
        <v>126</v>
      </c>
      <c r="D5" s="361" t="s">
        <v>14</v>
      </c>
    </row>
    <row r="6" spans="1:4" ht="15.75" customHeight="1">
      <c r="A6" s="202" t="s">
        <v>18</v>
      </c>
      <c r="B6" s="29"/>
      <c r="C6" s="29"/>
      <c r="D6" s="531"/>
    </row>
    <row r="7" spans="1:4" ht="15.75" customHeight="1">
      <c r="A7" s="203" t="s">
        <v>19</v>
      </c>
      <c r="B7" s="30"/>
      <c r="C7" s="30"/>
      <c r="D7" s="532"/>
    </row>
    <row r="8" spans="1:4" ht="15.75" customHeight="1">
      <c r="A8" s="203" t="s">
        <v>20</v>
      </c>
      <c r="B8" s="30"/>
      <c r="C8" s="30"/>
      <c r="D8" s="532"/>
    </row>
    <row r="9" spans="1:4" ht="15.75" customHeight="1">
      <c r="A9" s="203" t="s">
        <v>21</v>
      </c>
      <c r="B9" s="30"/>
      <c r="C9" s="30"/>
      <c r="D9" s="532"/>
    </row>
    <row r="10" spans="1:4" ht="15.75" customHeight="1">
      <c r="A10" s="203" t="s">
        <v>22</v>
      </c>
      <c r="B10" s="30"/>
      <c r="C10" s="30"/>
      <c r="D10" s="532"/>
    </row>
    <row r="11" spans="1:4" ht="15.75" customHeight="1">
      <c r="A11" s="203" t="s">
        <v>23</v>
      </c>
      <c r="B11" s="30"/>
      <c r="C11" s="30"/>
      <c r="D11" s="532"/>
    </row>
    <row r="12" spans="1:4" ht="15.75" customHeight="1">
      <c r="A12" s="203" t="s">
        <v>24</v>
      </c>
      <c r="B12" s="30"/>
      <c r="C12" s="30"/>
      <c r="D12" s="532"/>
    </row>
    <row r="13" spans="1:4" ht="15.75" customHeight="1">
      <c r="A13" s="203" t="s">
        <v>25</v>
      </c>
      <c r="B13" s="30"/>
      <c r="C13" s="30"/>
      <c r="D13" s="532"/>
    </row>
    <row r="14" spans="1:4" ht="15.75" customHeight="1">
      <c r="A14" s="203" t="s">
        <v>26</v>
      </c>
      <c r="B14" s="30"/>
      <c r="C14" s="30"/>
      <c r="D14" s="532"/>
    </row>
    <row r="15" spans="1:4" ht="15.75" customHeight="1">
      <c r="A15" s="203" t="s">
        <v>27</v>
      </c>
      <c r="B15" s="30"/>
      <c r="C15" s="30"/>
      <c r="D15" s="532"/>
    </row>
    <row r="16" spans="1:4" ht="15.75" customHeight="1">
      <c r="A16" s="203" t="s">
        <v>28</v>
      </c>
      <c r="B16" s="30"/>
      <c r="C16" s="30"/>
      <c r="D16" s="532"/>
    </row>
    <row r="17" spans="1:4" ht="15.75" customHeight="1">
      <c r="A17" s="203" t="s">
        <v>29</v>
      </c>
      <c r="B17" s="30"/>
      <c r="C17" s="30"/>
      <c r="D17" s="532"/>
    </row>
    <row r="18" spans="1:4" ht="15.75" customHeight="1">
      <c r="A18" s="203" t="s">
        <v>30</v>
      </c>
      <c r="B18" s="30"/>
      <c r="C18" s="30"/>
      <c r="D18" s="532"/>
    </row>
    <row r="19" spans="1:4" ht="15.75" customHeight="1">
      <c r="A19" s="203" t="s">
        <v>31</v>
      </c>
      <c r="B19" s="30"/>
      <c r="C19" s="30"/>
      <c r="D19" s="532"/>
    </row>
    <row r="20" spans="1:4" ht="15.75" customHeight="1">
      <c r="A20" s="203" t="s">
        <v>32</v>
      </c>
      <c r="B20" s="30"/>
      <c r="C20" s="30"/>
      <c r="D20" s="532"/>
    </row>
    <row r="21" spans="1:4" ht="15.75" customHeight="1">
      <c r="A21" s="203" t="s">
        <v>33</v>
      </c>
      <c r="B21" s="30"/>
      <c r="C21" s="30"/>
      <c r="D21" s="532"/>
    </row>
    <row r="22" spans="1:4" ht="15.75" customHeight="1">
      <c r="A22" s="203" t="s">
        <v>34</v>
      </c>
      <c r="B22" s="30"/>
      <c r="C22" s="30"/>
      <c r="D22" s="532"/>
    </row>
    <row r="23" spans="1:4" ht="15.75" customHeight="1">
      <c r="A23" s="203" t="s">
        <v>35</v>
      </c>
      <c r="B23" s="30"/>
      <c r="C23" s="30"/>
      <c r="D23" s="532"/>
    </row>
    <row r="24" spans="1:4" ht="15.75" customHeight="1">
      <c r="A24" s="203" t="s">
        <v>36</v>
      </c>
      <c r="B24" s="30"/>
      <c r="C24" s="30"/>
      <c r="D24" s="532"/>
    </row>
    <row r="25" spans="1:4" ht="15.75" customHeight="1">
      <c r="A25" s="203" t="s">
        <v>37</v>
      </c>
      <c r="B25" s="30"/>
      <c r="C25" s="30"/>
      <c r="D25" s="532"/>
    </row>
    <row r="26" spans="1:4" ht="15.75" customHeight="1">
      <c r="A26" s="203" t="s">
        <v>38</v>
      </c>
      <c r="B26" s="30"/>
      <c r="C26" s="30"/>
      <c r="D26" s="532"/>
    </row>
    <row r="27" spans="1:4" ht="15.75" customHeight="1">
      <c r="A27" s="203" t="s">
        <v>39</v>
      </c>
      <c r="B27" s="30"/>
      <c r="C27" s="30"/>
      <c r="D27" s="532"/>
    </row>
    <row r="28" spans="1:4" ht="15.75" customHeight="1">
      <c r="A28" s="203" t="s">
        <v>40</v>
      </c>
      <c r="B28" s="30"/>
      <c r="C28" s="30"/>
      <c r="D28" s="532"/>
    </row>
    <row r="29" spans="1:4" ht="15.75" customHeight="1">
      <c r="A29" s="203" t="s">
        <v>41</v>
      </c>
      <c r="B29" s="30"/>
      <c r="C29" s="30"/>
      <c r="D29" s="532"/>
    </row>
    <row r="30" spans="1:4" ht="15.75" customHeight="1">
      <c r="A30" s="203" t="s">
        <v>42</v>
      </c>
      <c r="B30" s="30"/>
      <c r="C30" s="30"/>
      <c r="D30" s="532"/>
    </row>
    <row r="31" spans="1:4" ht="15.75" customHeight="1">
      <c r="A31" s="203" t="s">
        <v>43</v>
      </c>
      <c r="B31" s="30"/>
      <c r="C31" s="30"/>
      <c r="D31" s="532"/>
    </row>
    <row r="32" spans="1:4" ht="15.75" customHeight="1">
      <c r="A32" s="203" t="s">
        <v>44</v>
      </c>
      <c r="B32" s="30"/>
      <c r="C32" s="30"/>
      <c r="D32" s="532"/>
    </row>
    <row r="33" spans="1:4" ht="15.75" customHeight="1">
      <c r="A33" s="203" t="s">
        <v>45</v>
      </c>
      <c r="B33" s="30"/>
      <c r="C33" s="30"/>
      <c r="D33" s="532"/>
    </row>
    <row r="34" spans="1:4" ht="15.75" customHeight="1">
      <c r="A34" s="203" t="s">
        <v>46</v>
      </c>
      <c r="B34" s="30"/>
      <c r="C34" s="30"/>
      <c r="D34" s="532"/>
    </row>
    <row r="35" spans="1:4" ht="15.75" customHeight="1">
      <c r="A35" s="203" t="s">
        <v>127</v>
      </c>
      <c r="B35" s="30"/>
      <c r="C35" s="30"/>
      <c r="D35" s="533"/>
    </row>
    <row r="36" spans="1:4" ht="15.75" customHeight="1">
      <c r="A36" s="203" t="s">
        <v>128</v>
      </c>
      <c r="B36" s="30"/>
      <c r="C36" s="30"/>
      <c r="D36" s="533"/>
    </row>
    <row r="37" spans="1:4" ht="15.75" customHeight="1">
      <c r="A37" s="203" t="s">
        <v>129</v>
      </c>
      <c r="B37" s="30"/>
      <c r="C37" s="30"/>
      <c r="D37" s="533"/>
    </row>
    <row r="38" spans="1:4" ht="15.75" customHeight="1" thickBot="1">
      <c r="A38" s="204" t="s">
        <v>130</v>
      </c>
      <c r="B38" s="31"/>
      <c r="C38" s="31"/>
      <c r="D38" s="534"/>
    </row>
    <row r="39" spans="1:4" ht="15.75" customHeight="1" thickBot="1">
      <c r="A39" s="805" t="s">
        <v>53</v>
      </c>
      <c r="B39" s="806"/>
      <c r="C39" s="205"/>
      <c r="D39" s="535">
        <f>SUM(D6:D38)</f>
        <v>0</v>
      </c>
    </row>
    <row r="40" ht="12.75">
      <c r="A40" t="s">
        <v>199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A1" sqref="A1"/>
    </sheetView>
  </sheetViews>
  <sheetFormatPr defaultColWidth="9.375" defaultRowHeight="12.75"/>
  <cols>
    <col min="1" max="1" width="9.00390625" style="363" customWidth="1"/>
    <col min="2" max="2" width="66.375" style="363" bestFit="1" customWidth="1"/>
    <col min="3" max="3" width="15.50390625" style="364" customWidth="1"/>
    <col min="4" max="5" width="15.50390625" style="363" customWidth="1"/>
    <col min="6" max="6" width="9.00390625" style="394" customWidth="1"/>
    <col min="7" max="16384" width="9.375" style="394" customWidth="1"/>
  </cols>
  <sheetData>
    <row r="1" spans="3:5" ht="15">
      <c r="C1" s="626"/>
      <c r="D1" s="623"/>
      <c r="E1" s="630" t="str">
        <f>CONCATENATE("7. tájékoztató tábla ",ALAPADATOK!A7," ",ALAPADATOK!B7," ",ALAPADATOK!C7," ",ALAPADATOK!D7," ",ALAPADATOK!E7," ",ALAPADATOK!F7," ",ALAPADATOK!G7," ",ALAPADATOK!H7)</f>
        <v>7. tájékoztató tábla a … / 2021 ( … ) önkormányzati rendelethez</v>
      </c>
    </row>
    <row r="2" spans="1:5" ht="15">
      <c r="A2" s="808" t="str">
        <f>CONCATENATE(ALAPADATOK!A3)</f>
        <v>NÁBRÁD KÖZSÉG ÖNKORMÁNYZATA</v>
      </c>
      <c r="B2" s="809"/>
      <c r="C2" s="809"/>
      <c r="D2" s="809"/>
      <c r="E2" s="809"/>
    </row>
    <row r="3" spans="1:5" ht="15">
      <c r="A3" s="782" t="str">
        <f>CONCATENATE(ALAPADATOK!D7,". ÉVI KÖLTSÉGVETÉSI ÉVET KÖVETŐ 3 ÉV TERVEZETT")</f>
        <v>2021. ÉVI KÖLTSÉGVETÉSI ÉVET KÖVETŐ 3 ÉV TERVEZETT</v>
      </c>
      <c r="B3" s="810"/>
      <c r="C3" s="810"/>
      <c r="D3" s="810"/>
      <c r="E3" s="810"/>
    </row>
    <row r="4" spans="1:5" ht="15.75" customHeight="1">
      <c r="A4" s="726" t="s">
        <v>584</v>
      </c>
      <c r="B4" s="726"/>
      <c r="C4" s="726"/>
      <c r="D4" s="726"/>
      <c r="E4" s="726"/>
    </row>
    <row r="5" spans="1:5" ht="15.75" customHeight="1" thickBot="1">
      <c r="A5" s="725" t="s">
        <v>150</v>
      </c>
      <c r="B5" s="725"/>
      <c r="D5" s="137"/>
      <c r="E5" s="291" t="str">
        <f>'KV_4.sz.tájékoztató_t.'!O3</f>
        <v>Ft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2022. évi</v>
      </c>
      <c r="D6" s="387" t="str">
        <f>+CONCATENATE(LEFT(KV_ÖSSZEFÜGGÉSEK!A5,4)+2,". évi")</f>
        <v>2023. évi</v>
      </c>
      <c r="E6" s="155" t="str">
        <f>+CONCATENATE(LEFT(KV_ÖSSZEFÜGGÉSEK!A5,4)+3,". évi")</f>
        <v>2024. évi</v>
      </c>
    </row>
    <row r="7" spans="1:5" s="395" customFormat="1" ht="12" customHeight="1" thickBot="1">
      <c r="A7" s="32" t="s">
        <v>483</v>
      </c>
      <c r="B7" s="33" t="s">
        <v>484</v>
      </c>
      <c r="C7" s="33" t="s">
        <v>485</v>
      </c>
      <c r="D7" s="33" t="s">
        <v>487</v>
      </c>
      <c r="E7" s="427" t="s">
        <v>486</v>
      </c>
    </row>
    <row r="8" spans="1:5" s="396" customFormat="1" ht="12" customHeight="1" thickBot="1">
      <c r="A8" s="20" t="s">
        <v>18</v>
      </c>
      <c r="B8" s="21" t="s">
        <v>519</v>
      </c>
      <c r="C8" s="444"/>
      <c r="D8" s="444"/>
      <c r="E8" s="445"/>
    </row>
    <row r="9" spans="1:5" s="396" customFormat="1" ht="12" customHeight="1" thickBot="1">
      <c r="A9" s="20" t="s">
        <v>19</v>
      </c>
      <c r="B9" s="276" t="s">
        <v>369</v>
      </c>
      <c r="C9" s="444"/>
      <c r="D9" s="444"/>
      <c r="E9" s="445"/>
    </row>
    <row r="10" spans="1:5" s="396" customFormat="1" ht="12" customHeight="1" thickBot="1">
      <c r="A10" s="20" t="s">
        <v>20</v>
      </c>
      <c r="B10" s="21" t="s">
        <v>376</v>
      </c>
      <c r="C10" s="444"/>
      <c r="D10" s="444"/>
      <c r="E10" s="445"/>
    </row>
    <row r="11" spans="1:5" s="396" customFormat="1" ht="12" customHeight="1" thickBot="1">
      <c r="A11" s="20" t="s">
        <v>171</v>
      </c>
      <c r="B11" s="21" t="s">
        <v>264</v>
      </c>
      <c r="C11" s="386">
        <f>SUM(C12:C18)</f>
        <v>0</v>
      </c>
      <c r="D11" s="386">
        <f>SUM(D12:D18)</f>
        <v>0</v>
      </c>
      <c r="E11" s="426">
        <f>SUM(E12:E18)</f>
        <v>0</v>
      </c>
    </row>
    <row r="12" spans="1:5" s="396" customFormat="1" ht="12" customHeight="1">
      <c r="A12" s="15" t="s">
        <v>265</v>
      </c>
      <c r="B12" s="397" t="str">
        <f>'KV_1.1.sz.mell.'!B32</f>
        <v>Kommunális adó</v>
      </c>
      <c r="C12" s="381"/>
      <c r="D12" s="381"/>
      <c r="E12" s="249"/>
    </row>
    <row r="13" spans="1:5" s="396" customFormat="1" ht="12" customHeight="1">
      <c r="A13" s="14" t="s">
        <v>266</v>
      </c>
      <c r="B13" s="398" t="str">
        <f>'KV_1.1.sz.mell.'!B33</f>
        <v>Idegenforgalmi adó</v>
      </c>
      <c r="C13" s="380"/>
      <c r="D13" s="380"/>
      <c r="E13" s="248"/>
    </row>
    <row r="14" spans="1:5" s="396" customFormat="1" ht="12" customHeight="1">
      <c r="A14" s="14" t="s">
        <v>267</v>
      </c>
      <c r="B14" s="398" t="str">
        <f>'KV_1.1.sz.mell.'!B34</f>
        <v>Iparűzési adó</v>
      </c>
      <c r="C14" s="380"/>
      <c r="D14" s="380"/>
      <c r="E14" s="248"/>
    </row>
    <row r="15" spans="1:5" s="396" customFormat="1" ht="12" customHeight="1">
      <c r="A15" s="14" t="s">
        <v>268</v>
      </c>
      <c r="B15" s="398" t="str">
        <f>'KV_1.1.sz.mell.'!B35</f>
        <v>Talajterhelési díj</v>
      </c>
      <c r="C15" s="380"/>
      <c r="D15" s="380"/>
      <c r="E15" s="248"/>
    </row>
    <row r="16" spans="1:5" s="396" customFormat="1" ht="12" customHeight="1">
      <c r="A16" s="14" t="s">
        <v>540</v>
      </c>
      <c r="B16" s="398" t="str">
        <f>'KV_1.1.sz.mell.'!B36</f>
        <v>Gépjárműadó</v>
      </c>
      <c r="C16" s="380"/>
      <c r="D16" s="380"/>
      <c r="E16" s="248"/>
    </row>
    <row r="17" spans="1:5" s="396" customFormat="1" ht="12" customHeight="1">
      <c r="A17" s="14" t="s">
        <v>541</v>
      </c>
      <c r="B17" s="398" t="str">
        <f>'KV_1.1.sz.mell.'!B37</f>
        <v>Telekadó</v>
      </c>
      <c r="C17" s="380"/>
      <c r="D17" s="380"/>
      <c r="E17" s="248"/>
    </row>
    <row r="18" spans="1:5" s="396" customFormat="1" ht="12" customHeight="1" thickBot="1">
      <c r="A18" s="16" t="s">
        <v>542</v>
      </c>
      <c r="B18" s="399" t="str">
        <f>'KV_1.1.sz.mell.'!B38</f>
        <v>Egyéb közhatalmi bevételek</v>
      </c>
      <c r="C18" s="382"/>
      <c r="D18" s="382"/>
      <c r="E18" s="250"/>
    </row>
    <row r="19" spans="1:5" s="396" customFormat="1" ht="12" customHeight="1" thickBot="1">
      <c r="A19" s="20" t="s">
        <v>22</v>
      </c>
      <c r="B19" s="21" t="s">
        <v>522</v>
      </c>
      <c r="C19" s="444"/>
      <c r="D19" s="444"/>
      <c r="E19" s="445"/>
    </row>
    <row r="20" spans="1:5" s="396" customFormat="1" ht="12" customHeight="1" thickBot="1">
      <c r="A20" s="20" t="s">
        <v>23</v>
      </c>
      <c r="B20" s="21" t="s">
        <v>10</v>
      </c>
      <c r="C20" s="444"/>
      <c r="D20" s="444"/>
      <c r="E20" s="445"/>
    </row>
    <row r="21" spans="1:5" s="396" customFormat="1" ht="12" customHeight="1" thickBot="1">
      <c r="A21" s="20" t="s">
        <v>178</v>
      </c>
      <c r="B21" s="21" t="s">
        <v>521</v>
      </c>
      <c r="C21" s="444"/>
      <c r="D21" s="444"/>
      <c r="E21" s="445"/>
    </row>
    <row r="22" spans="1:5" s="396" customFormat="1" ht="12" customHeight="1" thickBot="1">
      <c r="A22" s="20" t="s">
        <v>25</v>
      </c>
      <c r="B22" s="276" t="s">
        <v>520</v>
      </c>
      <c r="C22" s="444"/>
      <c r="D22" s="444"/>
      <c r="E22" s="445"/>
    </row>
    <row r="23" spans="1:5" s="396" customFormat="1" ht="12" customHeight="1" thickBot="1">
      <c r="A23" s="20" t="s">
        <v>26</v>
      </c>
      <c r="B23" s="21" t="s">
        <v>302</v>
      </c>
      <c r="C23" s="386">
        <f>+C8+C9+C10+C11+C19+C20+C21+C22</f>
        <v>0</v>
      </c>
      <c r="D23" s="386">
        <f>+D8+D9+D10+D11+D19+D20+D21+D22</f>
        <v>0</v>
      </c>
      <c r="E23" s="287">
        <f>+E8+E9+E10+E11+E19+E20+E21+E22</f>
        <v>0</v>
      </c>
    </row>
    <row r="24" spans="1:5" s="396" customFormat="1" ht="12" customHeight="1" thickBot="1">
      <c r="A24" s="20" t="s">
        <v>27</v>
      </c>
      <c r="B24" s="21" t="s">
        <v>523</v>
      </c>
      <c r="C24" s="490"/>
      <c r="D24" s="490"/>
      <c r="E24" s="491"/>
    </row>
    <row r="25" spans="1:5" s="396" customFormat="1" ht="12" customHeight="1" thickBot="1">
      <c r="A25" s="20" t="s">
        <v>28</v>
      </c>
      <c r="B25" s="21" t="s">
        <v>524</v>
      </c>
      <c r="C25" s="386">
        <f>+C23+C24</f>
        <v>0</v>
      </c>
      <c r="D25" s="386">
        <f>+D23+D24</f>
        <v>0</v>
      </c>
      <c r="E25" s="426">
        <f>+E23+E24</f>
        <v>0</v>
      </c>
    </row>
    <row r="26" spans="1:5" s="396" customFormat="1" ht="12" customHeight="1">
      <c r="A26" s="351"/>
      <c r="B26" s="352"/>
      <c r="C26" s="353"/>
      <c r="D26" s="487"/>
      <c r="E26" s="488"/>
    </row>
    <row r="27" spans="1:5" s="396" customFormat="1" ht="12" customHeight="1">
      <c r="A27" s="726" t="s">
        <v>47</v>
      </c>
      <c r="B27" s="726"/>
      <c r="C27" s="726"/>
      <c r="D27" s="726"/>
      <c r="E27" s="726"/>
    </row>
    <row r="28" spans="1:5" s="396" customFormat="1" ht="12" customHeight="1" thickBot="1">
      <c r="A28" s="723" t="s">
        <v>151</v>
      </c>
      <c r="B28" s="723"/>
      <c r="C28" s="364"/>
      <c r="D28" s="137"/>
      <c r="E28" s="291" t="str">
        <f>E5</f>
        <v>Ft</v>
      </c>
    </row>
    <row r="29" spans="1:6" s="396" customFormat="1" ht="24" customHeight="1" thickBot="1">
      <c r="A29" s="23" t="s">
        <v>16</v>
      </c>
      <c r="B29" s="24" t="s">
        <v>48</v>
      </c>
      <c r="C29" s="24" t="str">
        <f>+C6</f>
        <v>2022. évi</v>
      </c>
      <c r="D29" s="24" t="str">
        <f>+D6</f>
        <v>2023. évi</v>
      </c>
      <c r="E29" s="155" t="str">
        <f>+E6</f>
        <v>2024. évi</v>
      </c>
      <c r="F29" s="489"/>
    </row>
    <row r="30" spans="1:6" s="396" customFormat="1" ht="12" customHeight="1" thickBot="1">
      <c r="A30" s="391" t="s">
        <v>483</v>
      </c>
      <c r="B30" s="392" t="s">
        <v>484</v>
      </c>
      <c r="C30" s="392" t="s">
        <v>485</v>
      </c>
      <c r="D30" s="392" t="s">
        <v>487</v>
      </c>
      <c r="E30" s="483" t="s">
        <v>486</v>
      </c>
      <c r="F30" s="489"/>
    </row>
    <row r="31" spans="1:6" s="396" customFormat="1" ht="15" customHeight="1" thickBot="1">
      <c r="A31" s="20" t="s">
        <v>18</v>
      </c>
      <c r="B31" s="27" t="s">
        <v>525</v>
      </c>
      <c r="C31" s="444"/>
      <c r="D31" s="444"/>
      <c r="E31" s="440"/>
      <c r="F31" s="489"/>
    </row>
    <row r="32" spans="1:5" ht="12" customHeight="1" thickBot="1">
      <c r="A32" s="462" t="s">
        <v>19</v>
      </c>
      <c r="B32" s="484" t="s">
        <v>530</v>
      </c>
      <c r="C32" s="485">
        <f>+C33+C34+C35</f>
        <v>0</v>
      </c>
      <c r="D32" s="485">
        <f>+D33+D34+D35</f>
        <v>0</v>
      </c>
      <c r="E32" s="486">
        <f>+E33+E34+E35</f>
        <v>0</v>
      </c>
    </row>
    <row r="33" spans="1:5" ht="12" customHeight="1">
      <c r="A33" s="15" t="s">
        <v>104</v>
      </c>
      <c r="B33" s="8" t="s">
        <v>227</v>
      </c>
      <c r="C33" s="381"/>
      <c r="D33" s="381"/>
      <c r="E33" s="249"/>
    </row>
    <row r="34" spans="1:5" ht="12" customHeight="1">
      <c r="A34" s="15" t="s">
        <v>105</v>
      </c>
      <c r="B34" s="12" t="s">
        <v>185</v>
      </c>
      <c r="C34" s="380"/>
      <c r="D34" s="380"/>
      <c r="E34" s="248"/>
    </row>
    <row r="35" spans="1:5" ht="12" customHeight="1" thickBot="1">
      <c r="A35" s="15" t="s">
        <v>106</v>
      </c>
      <c r="B35" s="278" t="s">
        <v>229</v>
      </c>
      <c r="C35" s="380"/>
      <c r="D35" s="380"/>
      <c r="E35" s="248"/>
    </row>
    <row r="36" spans="1:5" ht="12" customHeight="1" thickBot="1">
      <c r="A36" s="20" t="s">
        <v>20</v>
      </c>
      <c r="B36" s="121" t="s">
        <v>438</v>
      </c>
      <c r="C36" s="379">
        <f>+C31+C32</f>
        <v>0</v>
      </c>
      <c r="D36" s="379">
        <f>+D31+D32</f>
        <v>0</v>
      </c>
      <c r="E36" s="247">
        <f>+E31+E32</f>
        <v>0</v>
      </c>
    </row>
    <row r="37" spans="1:6" ht="15" customHeight="1" thickBot="1">
      <c r="A37" s="20" t="s">
        <v>21</v>
      </c>
      <c r="B37" s="121" t="s">
        <v>526</v>
      </c>
      <c r="C37" s="492"/>
      <c r="D37" s="492"/>
      <c r="E37" s="493"/>
      <c r="F37" s="408"/>
    </row>
    <row r="38" spans="1:5" s="396" customFormat="1" ht="12.75" customHeight="1" thickBot="1">
      <c r="A38" s="279" t="s">
        <v>22</v>
      </c>
      <c r="B38" s="362" t="s">
        <v>527</v>
      </c>
      <c r="C38" s="482">
        <f>+C36+C37</f>
        <v>0</v>
      </c>
      <c r="D38" s="482">
        <f>+D36+D37</f>
        <v>0</v>
      </c>
      <c r="E38" s="476">
        <f>+E36+E37</f>
        <v>0</v>
      </c>
    </row>
    <row r="39" spans="3:5" ht="15">
      <c r="C39" s="636">
        <f>C25-C38</f>
        <v>0</v>
      </c>
      <c r="D39" s="636">
        <f>D25-D38</f>
        <v>0</v>
      </c>
      <c r="E39" s="636">
        <f>E25-E38</f>
        <v>0</v>
      </c>
    </row>
    <row r="40" ht="15">
      <c r="C40" s="363"/>
    </row>
    <row r="41" ht="15">
      <c r="C41" s="363"/>
    </row>
    <row r="42" ht="16.5" customHeight="1">
      <c r="C42" s="363"/>
    </row>
    <row r="43" ht="15">
      <c r="C43" s="363"/>
    </row>
    <row r="44" ht="15">
      <c r="C44" s="363"/>
    </row>
    <row r="45" spans="6:7" s="363" customFormat="1" ht="15">
      <c r="F45" s="394"/>
      <c r="G45" s="394"/>
    </row>
    <row r="46" spans="6:7" s="363" customFormat="1" ht="15">
      <c r="F46" s="394"/>
      <c r="G46" s="394"/>
    </row>
    <row r="47" spans="6:7" s="363" customFormat="1" ht="15">
      <c r="F47" s="394"/>
      <c r="G47" s="394"/>
    </row>
    <row r="48" spans="6:7" s="363" customFormat="1" ht="15">
      <c r="F48" s="394"/>
      <c r="G48" s="394"/>
    </row>
    <row r="49" spans="6:7" s="363" customFormat="1" ht="15">
      <c r="F49" s="394"/>
      <c r="G49" s="394"/>
    </row>
    <row r="50" spans="6:7" s="363" customFormat="1" ht="15">
      <c r="F50" s="394"/>
      <c r="G50" s="394"/>
    </row>
    <row r="51" spans="6:7" s="363" customFormat="1" ht="15">
      <c r="F51" s="394"/>
      <c r="G51" s="394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5">
      <c r="A2" s="606" t="s">
        <v>149</v>
      </c>
    </row>
    <row r="4" spans="1:2" ht="12.75">
      <c r="A4" s="133"/>
      <c r="B4" s="133"/>
    </row>
    <row r="5" spans="1:2" s="144" customFormat="1" ht="15">
      <c r="A5" s="87" t="str">
        <f>CONCATENATE(ALAPADATOK!D7,". évi előirányzat BEVÉTELEK")</f>
        <v>2021. évi előirányzat BEVÉTELEK</v>
      </c>
      <c r="B5" s="143"/>
    </row>
    <row r="6" spans="1:2" ht="12.75">
      <c r="A6" s="133"/>
      <c r="B6" s="133"/>
    </row>
    <row r="7" spans="1:2" ht="12.75">
      <c r="A7" s="133" t="s">
        <v>532</v>
      </c>
      <c r="B7" s="133" t="s">
        <v>477</v>
      </c>
    </row>
    <row r="8" spans="1:2" ht="12.75">
      <c r="A8" s="133" t="s">
        <v>533</v>
      </c>
      <c r="B8" s="133" t="s">
        <v>478</v>
      </c>
    </row>
    <row r="9" spans="1:2" ht="12.75">
      <c r="A9" s="133" t="s">
        <v>534</v>
      </c>
      <c r="B9" s="133" t="s">
        <v>479</v>
      </c>
    </row>
    <row r="10" spans="1:2" ht="12.75">
      <c r="A10" s="133"/>
      <c r="B10" s="133"/>
    </row>
    <row r="11" spans="1:2" ht="12.75">
      <c r="A11" s="133"/>
      <c r="B11" s="133"/>
    </row>
    <row r="12" spans="1:2" s="144" customFormat="1" ht="15">
      <c r="A12" s="87" t="str">
        <f>+CONCATENATE(LEFT(A5,4),". évi előirányzat KIADÁSOK")</f>
        <v>2021. évi előirányzat KIADÁSOK</v>
      </c>
      <c r="B12" s="143"/>
    </row>
    <row r="13" spans="1:2" ht="12.75">
      <c r="A13" s="133"/>
      <c r="B13" s="133"/>
    </row>
    <row r="14" spans="1:2" ht="12.75">
      <c r="A14" s="133" t="s">
        <v>535</v>
      </c>
      <c r="B14" s="133" t="s">
        <v>480</v>
      </c>
    </row>
    <row r="15" spans="1:2" ht="12.75">
      <c r="A15" s="133" t="s">
        <v>536</v>
      </c>
      <c r="B15" s="133" t="s">
        <v>481</v>
      </c>
    </row>
    <row r="16" spans="1:2" ht="12.75">
      <c r="A16" s="133" t="s">
        <v>537</v>
      </c>
      <c r="B16" s="133" t="s">
        <v>482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64"/>
  <sheetViews>
    <sheetView tabSelected="1" zoomScale="120" zoomScaleNormal="120" zoomScaleSheetLayoutView="100" workbookViewId="0" topLeftCell="A154">
      <selection activeCell="E157" sqref="E157"/>
    </sheetView>
  </sheetViews>
  <sheetFormatPr defaultColWidth="9.375" defaultRowHeight="12.75"/>
  <cols>
    <col min="1" max="1" width="9.50390625" style="363" customWidth="1"/>
    <col min="2" max="2" width="99.375" style="363" customWidth="1"/>
    <col min="3" max="3" width="21.625" style="364" customWidth="1"/>
    <col min="4" max="16384" width="9.375" style="394" customWidth="1"/>
  </cols>
  <sheetData>
    <row r="1" spans="1:3" ht="18.75" customHeight="1">
      <c r="A1" s="607"/>
      <c r="B1" s="719" t="str">
        <f>CONCATENATE("1.1. melléklet ",ALAPADATOK!A7," ",ALAPADATOK!B7," ",ALAPADATOK!C7," ",ALAPADATOK!D7," ",ALAPADATOK!E7," ",ALAPADATOK!F7," ",ALAPADATOK!G7," ",ALAPADATOK!H7)</f>
        <v>1.1. melléklet a … / 2021 ( … ) önkormányzati rendelethez</v>
      </c>
      <c r="C1" s="720"/>
    </row>
    <row r="2" spans="1:3" ht="21.75" customHeight="1">
      <c r="A2" s="608"/>
      <c r="B2" s="609" t="str">
        <f>CONCATENATE(ALAPADATOK!A3)</f>
        <v>NÁBRÁD KÖZSÉG ÖNKORMÁNYZATA</v>
      </c>
      <c r="C2" s="610"/>
    </row>
    <row r="3" spans="1:3" ht="21.75" customHeight="1">
      <c r="A3" s="610"/>
      <c r="B3" s="609" t="str">
        <f>CONCATENATE(ALAPADATOK!D7,". ÉVI KÖLTSÉGVETÉS")</f>
        <v>2021. ÉVI KÖLTSÉGVETÉS</v>
      </c>
      <c r="C3" s="610"/>
    </row>
    <row r="4" spans="1:3" ht="21.75" customHeight="1">
      <c r="A4" s="610"/>
      <c r="B4" s="609" t="s">
        <v>563</v>
      </c>
      <c r="C4" s="610"/>
    </row>
    <row r="5" spans="1:3" ht="21.75" customHeight="1">
      <c r="A5" s="607"/>
      <c r="B5" s="607"/>
      <c r="C5" s="611"/>
    </row>
    <row r="6" spans="1:3" ht="15" customHeight="1">
      <c r="A6" s="721" t="s">
        <v>15</v>
      </c>
      <c r="B6" s="721"/>
      <c r="C6" s="721"/>
    </row>
    <row r="7" spans="1:3" ht="15" customHeight="1" thickBot="1">
      <c r="A7" s="722" t="s">
        <v>150</v>
      </c>
      <c r="B7" s="722"/>
      <c r="C7" s="559" t="s">
        <v>550</v>
      </c>
    </row>
    <row r="8" spans="1:3" ht="24" customHeight="1" thickBot="1">
      <c r="A8" s="612" t="s">
        <v>69</v>
      </c>
      <c r="B8" s="613" t="s">
        <v>17</v>
      </c>
      <c r="C8" s="614" t="str">
        <f>+CONCATENATE(LEFT(KV_ÖSSZEFÜGGÉSEK!A5,4),". évi előirányzat")</f>
        <v>2021. évi előirányzat</v>
      </c>
    </row>
    <row r="9" spans="1:3" s="395" customFormat="1" ht="12" customHeight="1" thickBot="1">
      <c r="A9" s="545"/>
      <c r="B9" s="546" t="s">
        <v>483</v>
      </c>
      <c r="C9" s="547" t="s">
        <v>484</v>
      </c>
    </row>
    <row r="10" spans="1:3" s="396" customFormat="1" ht="12" customHeight="1" thickBot="1">
      <c r="A10" s="20" t="s">
        <v>18</v>
      </c>
      <c r="B10" s="21" t="s">
        <v>249</v>
      </c>
      <c r="C10" s="281">
        <f>+C11+C12+C13+C14+C15+C16</f>
        <v>161081414</v>
      </c>
    </row>
    <row r="11" spans="1:3" s="396" customFormat="1" ht="12" customHeight="1">
      <c r="A11" s="15" t="s">
        <v>98</v>
      </c>
      <c r="B11" s="397" t="s">
        <v>250</v>
      </c>
      <c r="C11" s="284">
        <v>67316949</v>
      </c>
    </row>
    <row r="12" spans="1:3" s="396" customFormat="1" ht="12" customHeight="1">
      <c r="A12" s="14" t="s">
        <v>99</v>
      </c>
      <c r="B12" s="398" t="s">
        <v>251</v>
      </c>
      <c r="C12" s="283">
        <v>33067080</v>
      </c>
    </row>
    <row r="13" spans="1:3" s="396" customFormat="1" ht="12" customHeight="1">
      <c r="A13" s="14" t="s">
        <v>100</v>
      </c>
      <c r="B13" s="398" t="s">
        <v>538</v>
      </c>
      <c r="C13" s="283">
        <v>43966286</v>
      </c>
    </row>
    <row r="14" spans="1:3" s="396" customFormat="1" ht="12" customHeight="1">
      <c r="A14" s="14" t="s">
        <v>101</v>
      </c>
      <c r="B14" s="398" t="s">
        <v>253</v>
      </c>
      <c r="C14" s="283">
        <v>2270000</v>
      </c>
    </row>
    <row r="15" spans="1:3" s="396" customFormat="1" ht="12" customHeight="1">
      <c r="A15" s="14" t="s">
        <v>146</v>
      </c>
      <c r="B15" s="277" t="s">
        <v>422</v>
      </c>
      <c r="C15" s="283">
        <v>14461099</v>
      </c>
    </row>
    <row r="16" spans="1:3" s="396" customFormat="1" ht="12" customHeight="1" thickBot="1">
      <c r="A16" s="16" t="s">
        <v>102</v>
      </c>
      <c r="B16" s="278" t="s">
        <v>423</v>
      </c>
      <c r="C16" s="283"/>
    </row>
    <row r="17" spans="1:3" s="396" customFormat="1" ht="12" customHeight="1" thickBot="1">
      <c r="A17" s="20" t="s">
        <v>19</v>
      </c>
      <c r="B17" s="276" t="s">
        <v>254</v>
      </c>
      <c r="C17" s="281">
        <f>+C18+C19+C20+C21+C22</f>
        <v>100147537</v>
      </c>
    </row>
    <row r="18" spans="1:3" s="396" customFormat="1" ht="12" customHeight="1">
      <c r="A18" s="15" t="s">
        <v>104</v>
      </c>
      <c r="B18" s="397" t="s">
        <v>255</v>
      </c>
      <c r="C18" s="284"/>
    </row>
    <row r="19" spans="1:3" s="396" customFormat="1" ht="12" customHeight="1">
      <c r="A19" s="14" t="s">
        <v>105</v>
      </c>
      <c r="B19" s="398" t="s">
        <v>256</v>
      </c>
      <c r="C19" s="283"/>
    </row>
    <row r="20" spans="1:3" s="396" customFormat="1" ht="12" customHeight="1">
      <c r="A20" s="14" t="s">
        <v>106</v>
      </c>
      <c r="B20" s="398" t="s">
        <v>414</v>
      </c>
      <c r="C20" s="283"/>
    </row>
    <row r="21" spans="1:3" s="396" customFormat="1" ht="12" customHeight="1">
      <c r="A21" s="14" t="s">
        <v>107</v>
      </c>
      <c r="B21" s="398" t="s">
        <v>415</v>
      </c>
      <c r="C21" s="283"/>
    </row>
    <row r="22" spans="1:3" s="396" customFormat="1" ht="12" customHeight="1">
      <c r="A22" s="14" t="s">
        <v>108</v>
      </c>
      <c r="B22" s="398" t="s">
        <v>558</v>
      </c>
      <c r="C22" s="283">
        <v>100147537</v>
      </c>
    </row>
    <row r="23" spans="1:3" s="396" customFormat="1" ht="12" customHeight="1" thickBot="1">
      <c r="A23" s="16" t="s">
        <v>117</v>
      </c>
      <c r="B23" s="278" t="s">
        <v>258</v>
      </c>
      <c r="C23" s="285"/>
    </row>
    <row r="24" spans="1:3" s="396" customFormat="1" ht="12" customHeight="1" thickBot="1">
      <c r="A24" s="20" t="s">
        <v>20</v>
      </c>
      <c r="B24" s="21" t="s">
        <v>259</v>
      </c>
      <c r="C24" s="281">
        <f>+C25+C26+C27+C28+C29</f>
        <v>570027289</v>
      </c>
    </row>
    <row r="25" spans="1:3" s="396" customFormat="1" ht="12" customHeight="1">
      <c r="A25" s="15" t="s">
        <v>87</v>
      </c>
      <c r="B25" s="397" t="s">
        <v>260</v>
      </c>
      <c r="C25" s="284"/>
    </row>
    <row r="26" spans="1:3" s="396" customFormat="1" ht="12" customHeight="1">
      <c r="A26" s="14" t="s">
        <v>88</v>
      </c>
      <c r="B26" s="398" t="s">
        <v>261</v>
      </c>
      <c r="C26" s="283"/>
    </row>
    <row r="27" spans="1:3" s="396" customFormat="1" ht="12" customHeight="1">
      <c r="A27" s="14" t="s">
        <v>89</v>
      </c>
      <c r="B27" s="398" t="s">
        <v>416</v>
      </c>
      <c r="C27" s="283"/>
    </row>
    <row r="28" spans="1:3" s="396" customFormat="1" ht="12" customHeight="1">
      <c r="A28" s="14" t="s">
        <v>90</v>
      </c>
      <c r="B28" s="398" t="s">
        <v>417</v>
      </c>
      <c r="C28" s="283"/>
    </row>
    <row r="29" spans="1:3" s="396" customFormat="1" ht="12" customHeight="1">
      <c r="A29" s="14" t="s">
        <v>169</v>
      </c>
      <c r="B29" s="398" t="s">
        <v>262</v>
      </c>
      <c r="C29" s="283">
        <v>570027289</v>
      </c>
    </row>
    <row r="30" spans="1:3" s="538" customFormat="1" ht="12" customHeight="1" thickBot="1">
      <c r="A30" s="548" t="s">
        <v>170</v>
      </c>
      <c r="B30" s="536" t="s">
        <v>553</v>
      </c>
      <c r="C30" s="537"/>
    </row>
    <row r="31" spans="1:3" s="396" customFormat="1" ht="12" customHeight="1" thickBot="1">
      <c r="A31" s="20" t="s">
        <v>171</v>
      </c>
      <c r="B31" s="21" t="s">
        <v>539</v>
      </c>
      <c r="C31" s="287">
        <f>SUM(C32:C38)</f>
        <v>5153690</v>
      </c>
    </row>
    <row r="32" spans="1:3" s="396" customFormat="1" ht="12" customHeight="1">
      <c r="A32" s="15" t="s">
        <v>265</v>
      </c>
      <c r="B32" s="659" t="s">
        <v>657</v>
      </c>
      <c r="C32" s="284">
        <v>1412216</v>
      </c>
    </row>
    <row r="33" spans="1:3" s="396" customFormat="1" ht="12" customHeight="1">
      <c r="A33" s="14" t="s">
        <v>266</v>
      </c>
      <c r="B33" s="398" t="s">
        <v>543</v>
      </c>
      <c r="C33" s="283"/>
    </row>
    <row r="34" spans="1:3" s="396" customFormat="1" ht="12" customHeight="1">
      <c r="A34" s="14" t="s">
        <v>267</v>
      </c>
      <c r="B34" s="398" t="s">
        <v>544</v>
      </c>
      <c r="C34" s="283">
        <v>3675474</v>
      </c>
    </row>
    <row r="35" spans="1:3" s="396" customFormat="1" ht="12" customHeight="1">
      <c r="A35" s="14" t="s">
        <v>268</v>
      </c>
      <c r="B35" s="398" t="s">
        <v>545</v>
      </c>
      <c r="C35" s="283"/>
    </row>
    <row r="36" spans="1:3" s="396" customFormat="1" ht="12" customHeight="1">
      <c r="A36" s="14" t="s">
        <v>540</v>
      </c>
      <c r="B36" s="398" t="s">
        <v>269</v>
      </c>
      <c r="C36" s="283"/>
    </row>
    <row r="37" spans="1:3" s="396" customFormat="1" ht="12" customHeight="1">
      <c r="A37" s="14" t="s">
        <v>541</v>
      </c>
      <c r="B37" s="398" t="s">
        <v>656</v>
      </c>
      <c r="C37" s="283"/>
    </row>
    <row r="38" spans="1:3" s="396" customFormat="1" ht="12" customHeight="1" thickBot="1">
      <c r="A38" s="16" t="s">
        <v>542</v>
      </c>
      <c r="B38" s="659" t="s">
        <v>683</v>
      </c>
      <c r="C38" s="285">
        <v>66000</v>
      </c>
    </row>
    <row r="39" spans="1:3" s="396" customFormat="1" ht="12" customHeight="1" thickBot="1">
      <c r="A39" s="20" t="s">
        <v>22</v>
      </c>
      <c r="B39" s="21" t="s">
        <v>424</v>
      </c>
      <c r="C39" s="281">
        <f>SUM(C40:C50)</f>
        <v>26191316</v>
      </c>
    </row>
    <row r="40" spans="1:3" s="396" customFormat="1" ht="12" customHeight="1">
      <c r="A40" s="15" t="s">
        <v>91</v>
      </c>
      <c r="B40" s="397" t="s">
        <v>272</v>
      </c>
      <c r="C40" s="284">
        <v>2348067</v>
      </c>
    </row>
    <row r="41" spans="1:3" s="396" customFormat="1" ht="12" customHeight="1">
      <c r="A41" s="14" t="s">
        <v>92</v>
      </c>
      <c r="B41" s="398" t="s">
        <v>273</v>
      </c>
      <c r="C41" s="283">
        <v>7920479</v>
      </c>
    </row>
    <row r="42" spans="1:3" s="396" customFormat="1" ht="12" customHeight="1">
      <c r="A42" s="14" t="s">
        <v>93</v>
      </c>
      <c r="B42" s="398" t="s">
        <v>274</v>
      </c>
      <c r="C42" s="283"/>
    </row>
    <row r="43" spans="1:3" s="396" customFormat="1" ht="12" customHeight="1">
      <c r="A43" s="14" t="s">
        <v>173</v>
      </c>
      <c r="B43" s="398" t="s">
        <v>275</v>
      </c>
      <c r="C43" s="283">
        <v>7721500</v>
      </c>
    </row>
    <row r="44" spans="1:3" s="396" customFormat="1" ht="12" customHeight="1">
      <c r="A44" s="14" t="s">
        <v>174</v>
      </c>
      <c r="B44" s="398" t="s">
        <v>276</v>
      </c>
      <c r="C44" s="283">
        <v>3537895</v>
      </c>
    </row>
    <row r="45" spans="1:3" s="396" customFormat="1" ht="12" customHeight="1">
      <c r="A45" s="14" t="s">
        <v>175</v>
      </c>
      <c r="B45" s="398" t="s">
        <v>277</v>
      </c>
      <c r="C45" s="283">
        <v>3502243</v>
      </c>
    </row>
    <row r="46" spans="1:3" s="396" customFormat="1" ht="12" customHeight="1">
      <c r="A46" s="14" t="s">
        <v>176</v>
      </c>
      <c r="B46" s="398" t="s">
        <v>278</v>
      </c>
      <c r="C46" s="283">
        <v>859200</v>
      </c>
    </row>
    <row r="47" spans="1:3" s="396" customFormat="1" ht="12" customHeight="1">
      <c r="A47" s="14" t="s">
        <v>177</v>
      </c>
      <c r="B47" s="398" t="s">
        <v>546</v>
      </c>
      <c r="C47" s="283">
        <v>35922</v>
      </c>
    </row>
    <row r="48" spans="1:3" s="396" customFormat="1" ht="12" customHeight="1">
      <c r="A48" s="14" t="s">
        <v>270</v>
      </c>
      <c r="B48" s="398" t="s">
        <v>280</v>
      </c>
      <c r="C48" s="286"/>
    </row>
    <row r="49" spans="1:3" s="396" customFormat="1" ht="12" customHeight="1">
      <c r="A49" s="16" t="s">
        <v>271</v>
      </c>
      <c r="B49" s="399" t="s">
        <v>426</v>
      </c>
      <c r="C49" s="385">
        <v>60889</v>
      </c>
    </row>
    <row r="50" spans="1:3" s="396" customFormat="1" ht="12" customHeight="1" thickBot="1">
      <c r="A50" s="16" t="s">
        <v>425</v>
      </c>
      <c r="B50" s="278" t="s">
        <v>281</v>
      </c>
      <c r="C50" s="385">
        <v>205121</v>
      </c>
    </row>
    <row r="51" spans="1:3" s="396" customFormat="1" ht="12" customHeight="1" thickBot="1">
      <c r="A51" s="20" t="s">
        <v>23</v>
      </c>
      <c r="B51" s="21" t="s">
        <v>282</v>
      </c>
      <c r="C51" s="281">
        <f>SUM(C52:C56)</f>
        <v>0</v>
      </c>
    </row>
    <row r="52" spans="1:3" s="396" customFormat="1" ht="12" customHeight="1">
      <c r="A52" s="15" t="s">
        <v>94</v>
      </c>
      <c r="B52" s="397" t="s">
        <v>286</v>
      </c>
      <c r="C52" s="439"/>
    </row>
    <row r="53" spans="1:3" s="396" customFormat="1" ht="12" customHeight="1">
      <c r="A53" s="14" t="s">
        <v>95</v>
      </c>
      <c r="B53" s="398" t="s">
        <v>287</v>
      </c>
      <c r="C53" s="286"/>
    </row>
    <row r="54" spans="1:3" s="396" customFormat="1" ht="12" customHeight="1">
      <c r="A54" s="14" t="s">
        <v>283</v>
      </c>
      <c r="B54" s="398" t="s">
        <v>288</v>
      </c>
      <c r="C54" s="286"/>
    </row>
    <row r="55" spans="1:3" s="396" customFormat="1" ht="12" customHeight="1">
      <c r="A55" s="14" t="s">
        <v>284</v>
      </c>
      <c r="B55" s="398" t="s">
        <v>289</v>
      </c>
      <c r="C55" s="286"/>
    </row>
    <row r="56" spans="1:3" s="396" customFormat="1" ht="12" customHeight="1" thickBot="1">
      <c r="A56" s="16" t="s">
        <v>285</v>
      </c>
      <c r="B56" s="278" t="s">
        <v>290</v>
      </c>
      <c r="C56" s="385"/>
    </row>
    <row r="57" spans="1:3" s="396" customFormat="1" ht="12" customHeight="1" thickBot="1">
      <c r="A57" s="20" t="s">
        <v>178</v>
      </c>
      <c r="B57" s="21" t="s">
        <v>291</v>
      </c>
      <c r="C57" s="281">
        <f>SUM(C58:C60)</f>
        <v>0</v>
      </c>
    </row>
    <row r="58" spans="1:3" s="396" customFormat="1" ht="12" customHeight="1">
      <c r="A58" s="15" t="s">
        <v>96</v>
      </c>
      <c r="B58" s="397" t="s">
        <v>292</v>
      </c>
      <c r="C58" s="284"/>
    </row>
    <row r="59" spans="1:3" s="396" customFormat="1" ht="12" customHeight="1">
      <c r="A59" s="14" t="s">
        <v>97</v>
      </c>
      <c r="B59" s="398" t="s">
        <v>418</v>
      </c>
      <c r="C59" s="283"/>
    </row>
    <row r="60" spans="1:3" s="396" customFormat="1" ht="12" customHeight="1">
      <c r="A60" s="14" t="s">
        <v>295</v>
      </c>
      <c r="B60" s="398" t="s">
        <v>293</v>
      </c>
      <c r="C60" s="283"/>
    </row>
    <row r="61" spans="1:3" s="396" customFormat="1" ht="12" customHeight="1" thickBot="1">
      <c r="A61" s="16" t="s">
        <v>296</v>
      </c>
      <c r="B61" s="278" t="s">
        <v>294</v>
      </c>
      <c r="C61" s="285"/>
    </row>
    <row r="62" spans="1:3" s="396" customFormat="1" ht="12" customHeight="1" thickBot="1">
      <c r="A62" s="20" t="s">
        <v>25</v>
      </c>
      <c r="B62" s="276" t="s">
        <v>297</v>
      </c>
      <c r="C62" s="281">
        <f>SUM(C63:C65)</f>
        <v>0</v>
      </c>
    </row>
    <row r="63" spans="1:3" s="396" customFormat="1" ht="12" customHeight="1">
      <c r="A63" s="15" t="s">
        <v>179</v>
      </c>
      <c r="B63" s="397" t="s">
        <v>299</v>
      </c>
      <c r="C63" s="286"/>
    </row>
    <row r="64" spans="1:3" s="396" customFormat="1" ht="12" customHeight="1">
      <c r="A64" s="14" t="s">
        <v>180</v>
      </c>
      <c r="B64" s="398" t="s">
        <v>419</v>
      </c>
      <c r="C64" s="286"/>
    </row>
    <row r="65" spans="1:3" s="396" customFormat="1" ht="12" customHeight="1">
      <c r="A65" s="14" t="s">
        <v>228</v>
      </c>
      <c r="B65" s="398" t="s">
        <v>300</v>
      </c>
      <c r="C65" s="286"/>
    </row>
    <row r="66" spans="1:3" s="396" customFormat="1" ht="12" customHeight="1" thickBot="1">
      <c r="A66" s="16" t="s">
        <v>298</v>
      </c>
      <c r="B66" s="278" t="s">
        <v>301</v>
      </c>
      <c r="C66" s="286"/>
    </row>
    <row r="67" spans="1:3" s="396" customFormat="1" ht="12" customHeight="1" thickBot="1">
      <c r="A67" s="467" t="s">
        <v>466</v>
      </c>
      <c r="B67" s="21" t="s">
        <v>302</v>
      </c>
      <c r="C67" s="287">
        <f>+C10+C17+C24+C31+C39+C51+C57+C62</f>
        <v>862601246</v>
      </c>
    </row>
    <row r="68" spans="1:3" s="396" customFormat="1" ht="12" customHeight="1" thickBot="1">
      <c r="A68" s="442" t="s">
        <v>303</v>
      </c>
      <c r="B68" s="276" t="s">
        <v>304</v>
      </c>
      <c r="C68" s="281">
        <f>SUM(C69:C71)</f>
        <v>0</v>
      </c>
    </row>
    <row r="69" spans="1:3" s="396" customFormat="1" ht="12" customHeight="1">
      <c r="A69" s="15" t="s">
        <v>331</v>
      </c>
      <c r="B69" s="397" t="s">
        <v>305</v>
      </c>
      <c r="C69" s="286"/>
    </row>
    <row r="70" spans="1:3" s="396" customFormat="1" ht="12" customHeight="1">
      <c r="A70" s="14" t="s">
        <v>340</v>
      </c>
      <c r="B70" s="398" t="s">
        <v>306</v>
      </c>
      <c r="C70" s="286"/>
    </row>
    <row r="71" spans="1:3" s="396" customFormat="1" ht="12" customHeight="1" thickBot="1">
      <c r="A71" s="16" t="s">
        <v>341</v>
      </c>
      <c r="B71" s="461" t="s">
        <v>554</v>
      </c>
      <c r="C71" s="286"/>
    </row>
    <row r="72" spans="1:3" s="396" customFormat="1" ht="12" customHeight="1" thickBot="1">
      <c r="A72" s="442" t="s">
        <v>307</v>
      </c>
      <c r="B72" s="276" t="s">
        <v>308</v>
      </c>
      <c r="C72" s="281">
        <f>SUM(C73:C76)</f>
        <v>0</v>
      </c>
    </row>
    <row r="73" spans="1:3" s="396" customFormat="1" ht="12" customHeight="1">
      <c r="A73" s="15" t="s">
        <v>147</v>
      </c>
      <c r="B73" s="397" t="s">
        <v>309</v>
      </c>
      <c r="C73" s="286"/>
    </row>
    <row r="74" spans="1:3" s="396" customFormat="1" ht="12" customHeight="1">
      <c r="A74" s="14" t="s">
        <v>148</v>
      </c>
      <c r="B74" s="398" t="s">
        <v>555</v>
      </c>
      <c r="C74" s="286"/>
    </row>
    <row r="75" spans="1:3" s="396" customFormat="1" ht="12" customHeight="1" thickBot="1">
      <c r="A75" s="16" t="s">
        <v>332</v>
      </c>
      <c r="B75" s="399" t="s">
        <v>310</v>
      </c>
      <c r="C75" s="385"/>
    </row>
    <row r="76" spans="1:3" s="396" customFormat="1" ht="12" customHeight="1" thickBot="1">
      <c r="A76" s="550" t="s">
        <v>333</v>
      </c>
      <c r="B76" s="551" t="s">
        <v>556</v>
      </c>
      <c r="C76" s="552"/>
    </row>
    <row r="77" spans="1:3" s="396" customFormat="1" ht="12" customHeight="1" thickBot="1">
      <c r="A77" s="442" t="s">
        <v>311</v>
      </c>
      <c r="B77" s="276" t="s">
        <v>312</v>
      </c>
      <c r="C77" s="281">
        <f>SUM(C78:C79)</f>
        <v>66552062</v>
      </c>
    </row>
    <row r="78" spans="1:3" s="396" customFormat="1" ht="12" customHeight="1" thickBot="1">
      <c r="A78" s="13" t="s">
        <v>334</v>
      </c>
      <c r="B78" s="549" t="s">
        <v>313</v>
      </c>
      <c r="C78" s="385">
        <v>66552062</v>
      </c>
    </row>
    <row r="79" spans="1:3" s="396" customFormat="1" ht="12" customHeight="1" thickBot="1">
      <c r="A79" s="550" t="s">
        <v>335</v>
      </c>
      <c r="B79" s="551" t="s">
        <v>314</v>
      </c>
      <c r="C79" s="552"/>
    </row>
    <row r="80" spans="1:3" s="396" customFormat="1" ht="12" customHeight="1" thickBot="1">
      <c r="A80" s="442" t="s">
        <v>315</v>
      </c>
      <c r="B80" s="276" t="s">
        <v>316</v>
      </c>
      <c r="C80" s="281">
        <f>SUM(C81:C83)</f>
        <v>0</v>
      </c>
    </row>
    <row r="81" spans="1:3" s="396" customFormat="1" ht="12" customHeight="1">
      <c r="A81" s="15" t="s">
        <v>336</v>
      </c>
      <c r="B81" s="397" t="s">
        <v>317</v>
      </c>
      <c r="C81" s="286"/>
    </row>
    <row r="82" spans="1:3" s="396" customFormat="1" ht="12" customHeight="1">
      <c r="A82" s="14" t="s">
        <v>337</v>
      </c>
      <c r="B82" s="398" t="s">
        <v>318</v>
      </c>
      <c r="C82" s="286"/>
    </row>
    <row r="83" spans="1:3" s="396" customFormat="1" ht="12" customHeight="1" thickBot="1">
      <c r="A83" s="18" t="s">
        <v>338</v>
      </c>
      <c r="B83" s="553" t="s">
        <v>557</v>
      </c>
      <c r="C83" s="554"/>
    </row>
    <row r="84" spans="1:3" s="396" customFormat="1" ht="12" customHeight="1" thickBot="1">
      <c r="A84" s="442" t="s">
        <v>319</v>
      </c>
      <c r="B84" s="276" t="s">
        <v>339</v>
      </c>
      <c r="C84" s="281">
        <f>SUM(C85:C88)</f>
        <v>0</v>
      </c>
    </row>
    <row r="85" spans="1:3" s="396" customFormat="1" ht="12" customHeight="1">
      <c r="A85" s="401" t="s">
        <v>320</v>
      </c>
      <c r="B85" s="397" t="s">
        <v>321</v>
      </c>
      <c r="C85" s="286"/>
    </row>
    <row r="86" spans="1:3" s="396" customFormat="1" ht="12" customHeight="1">
      <c r="A86" s="402" t="s">
        <v>322</v>
      </c>
      <c r="B86" s="398" t="s">
        <v>323</v>
      </c>
      <c r="C86" s="286"/>
    </row>
    <row r="87" spans="1:3" s="396" customFormat="1" ht="12" customHeight="1">
      <c r="A87" s="402" t="s">
        <v>324</v>
      </c>
      <c r="B87" s="398" t="s">
        <v>325</v>
      </c>
      <c r="C87" s="286"/>
    </row>
    <row r="88" spans="1:3" s="396" customFormat="1" ht="12" customHeight="1" thickBot="1">
      <c r="A88" s="403" t="s">
        <v>326</v>
      </c>
      <c r="B88" s="278" t="s">
        <v>327</v>
      </c>
      <c r="C88" s="286"/>
    </row>
    <row r="89" spans="1:3" s="396" customFormat="1" ht="12" customHeight="1" thickBot="1">
      <c r="A89" s="442" t="s">
        <v>328</v>
      </c>
      <c r="B89" s="276" t="s">
        <v>465</v>
      </c>
      <c r="C89" s="440"/>
    </row>
    <row r="90" spans="1:3" s="396" customFormat="1" ht="13.5" customHeight="1" thickBot="1">
      <c r="A90" s="442" t="s">
        <v>330</v>
      </c>
      <c r="B90" s="276" t="s">
        <v>329</v>
      </c>
      <c r="C90" s="440"/>
    </row>
    <row r="91" spans="1:3" s="396" customFormat="1" ht="15.75" customHeight="1" thickBot="1">
      <c r="A91" s="442" t="s">
        <v>342</v>
      </c>
      <c r="B91" s="404" t="s">
        <v>468</v>
      </c>
      <c r="C91" s="287">
        <f>+C68+C72+C77+C80+C84+C90+C89</f>
        <v>66552062</v>
      </c>
    </row>
    <row r="92" spans="1:3" s="396" customFormat="1" ht="16.5" customHeight="1" thickBot="1">
      <c r="A92" s="443" t="s">
        <v>467</v>
      </c>
      <c r="B92" s="405" t="s">
        <v>469</v>
      </c>
      <c r="C92" s="287">
        <f>+C67+C91</f>
        <v>929153308</v>
      </c>
    </row>
    <row r="93" spans="1:3" s="396" customFormat="1" ht="10.5" customHeight="1">
      <c r="A93" s="5"/>
      <c r="B93" s="6"/>
      <c r="C93" s="288"/>
    </row>
    <row r="94" spans="1:3" ht="16.5" customHeight="1">
      <c r="A94" s="726" t="s">
        <v>47</v>
      </c>
      <c r="B94" s="726"/>
      <c r="C94" s="726"/>
    </row>
    <row r="95" spans="1:3" s="406" customFormat="1" ht="16.5" customHeight="1" thickBot="1">
      <c r="A95" s="723" t="s">
        <v>151</v>
      </c>
      <c r="B95" s="723"/>
      <c r="C95" s="560" t="str">
        <f>C7</f>
        <v>Forintban!</v>
      </c>
    </row>
    <row r="96" spans="1:3" ht="30" customHeight="1" thickBot="1">
      <c r="A96" s="542" t="s">
        <v>69</v>
      </c>
      <c r="B96" s="543" t="s">
        <v>48</v>
      </c>
      <c r="C96" s="544" t="str">
        <f>+C8</f>
        <v>2021. évi előirányzat</v>
      </c>
    </row>
    <row r="97" spans="1:3" s="395" customFormat="1" ht="12" customHeight="1" thickBot="1">
      <c r="A97" s="542"/>
      <c r="B97" s="543" t="s">
        <v>483</v>
      </c>
      <c r="C97" s="544" t="s">
        <v>484</v>
      </c>
    </row>
    <row r="98" spans="1:3" ht="12" customHeight="1" thickBot="1">
      <c r="A98" s="22" t="s">
        <v>18</v>
      </c>
      <c r="B98" s="28" t="s">
        <v>427</v>
      </c>
      <c r="C98" s="280">
        <f>C99+C100+C101+C102+C103+C116</f>
        <v>292785256</v>
      </c>
    </row>
    <row r="99" spans="1:3" ht="12" customHeight="1">
      <c r="A99" s="17" t="s">
        <v>98</v>
      </c>
      <c r="B99" s="10" t="s">
        <v>49</v>
      </c>
      <c r="C99" s="282">
        <v>157755687</v>
      </c>
    </row>
    <row r="100" spans="1:3" ht="12" customHeight="1">
      <c r="A100" s="14" t="s">
        <v>99</v>
      </c>
      <c r="B100" s="8" t="s">
        <v>181</v>
      </c>
      <c r="C100" s="283">
        <v>20569719</v>
      </c>
    </row>
    <row r="101" spans="1:3" ht="12" customHeight="1">
      <c r="A101" s="14" t="s">
        <v>100</v>
      </c>
      <c r="B101" s="8" t="s">
        <v>138</v>
      </c>
      <c r="C101" s="285">
        <v>99255850</v>
      </c>
    </row>
    <row r="102" spans="1:3" ht="12" customHeight="1">
      <c r="A102" s="14" t="s">
        <v>101</v>
      </c>
      <c r="B102" s="11" t="s">
        <v>182</v>
      </c>
      <c r="C102" s="285">
        <v>11704000</v>
      </c>
    </row>
    <row r="103" spans="1:3" ht="12" customHeight="1">
      <c r="A103" s="14" t="s">
        <v>112</v>
      </c>
      <c r="B103" s="19" t="s">
        <v>183</v>
      </c>
      <c r="C103" s="285">
        <v>3500000</v>
      </c>
    </row>
    <row r="104" spans="1:3" ht="12" customHeight="1">
      <c r="A104" s="14" t="s">
        <v>102</v>
      </c>
      <c r="B104" s="8" t="s">
        <v>432</v>
      </c>
      <c r="C104" s="285"/>
    </row>
    <row r="105" spans="1:3" ht="12" customHeight="1">
      <c r="A105" s="14" t="s">
        <v>103</v>
      </c>
      <c r="B105" s="141" t="s">
        <v>431</v>
      </c>
      <c r="C105" s="285"/>
    </row>
    <row r="106" spans="1:3" ht="12" customHeight="1">
      <c r="A106" s="14" t="s">
        <v>113</v>
      </c>
      <c r="B106" s="141" t="s">
        <v>430</v>
      </c>
      <c r="C106" s="285"/>
    </row>
    <row r="107" spans="1:3" ht="12" customHeight="1">
      <c r="A107" s="14" t="s">
        <v>114</v>
      </c>
      <c r="B107" s="139" t="s">
        <v>345</v>
      </c>
      <c r="C107" s="285"/>
    </row>
    <row r="108" spans="1:3" ht="12" customHeight="1">
      <c r="A108" s="14" t="s">
        <v>115</v>
      </c>
      <c r="B108" s="140" t="s">
        <v>346</v>
      </c>
      <c r="C108" s="285"/>
    </row>
    <row r="109" spans="1:3" ht="12" customHeight="1">
      <c r="A109" s="14" t="s">
        <v>116</v>
      </c>
      <c r="B109" s="140" t="s">
        <v>347</v>
      </c>
      <c r="C109" s="285"/>
    </row>
    <row r="110" spans="1:3" ht="12" customHeight="1">
      <c r="A110" s="14" t="s">
        <v>118</v>
      </c>
      <c r="B110" s="139" t="s">
        <v>348</v>
      </c>
      <c r="C110" s="285">
        <v>1500000</v>
      </c>
    </row>
    <row r="111" spans="1:3" ht="12" customHeight="1">
      <c r="A111" s="14" t="s">
        <v>184</v>
      </c>
      <c r="B111" s="139" t="s">
        <v>349</v>
      </c>
      <c r="C111" s="285"/>
    </row>
    <row r="112" spans="1:3" ht="12" customHeight="1">
      <c r="A112" s="14" t="s">
        <v>343</v>
      </c>
      <c r="B112" s="140" t="s">
        <v>350</v>
      </c>
      <c r="C112" s="285"/>
    </row>
    <row r="113" spans="1:3" ht="12" customHeight="1">
      <c r="A113" s="13" t="s">
        <v>344</v>
      </c>
      <c r="B113" s="141" t="s">
        <v>351</v>
      </c>
      <c r="C113" s="285"/>
    </row>
    <row r="114" spans="1:3" ht="12" customHeight="1">
      <c r="A114" s="14" t="s">
        <v>428</v>
      </c>
      <c r="B114" s="141" t="s">
        <v>352</v>
      </c>
      <c r="C114" s="285"/>
    </row>
    <row r="115" spans="1:3" ht="12" customHeight="1">
      <c r="A115" s="16" t="s">
        <v>429</v>
      </c>
      <c r="B115" s="141" t="s">
        <v>353</v>
      </c>
      <c r="C115" s="285">
        <v>2000000</v>
      </c>
    </row>
    <row r="116" spans="1:3" ht="12" customHeight="1">
      <c r="A116" s="14" t="s">
        <v>433</v>
      </c>
      <c r="B116" s="11" t="s">
        <v>50</v>
      </c>
      <c r="C116" s="283"/>
    </row>
    <row r="117" spans="1:3" ht="12" customHeight="1">
      <c r="A117" s="14" t="s">
        <v>434</v>
      </c>
      <c r="B117" s="8" t="s">
        <v>436</v>
      </c>
      <c r="C117" s="283"/>
    </row>
    <row r="118" spans="1:3" ht="12" customHeight="1" thickBot="1">
      <c r="A118" s="18" t="s">
        <v>435</v>
      </c>
      <c r="B118" s="465" t="s">
        <v>437</v>
      </c>
      <c r="C118" s="289"/>
    </row>
    <row r="119" spans="1:3" ht="12" customHeight="1" thickBot="1">
      <c r="A119" s="462" t="s">
        <v>19</v>
      </c>
      <c r="B119" s="463" t="s">
        <v>354</v>
      </c>
      <c r="C119" s="464">
        <f>+C120+C122+C124</f>
        <v>630503240</v>
      </c>
    </row>
    <row r="120" spans="1:3" ht="12" customHeight="1">
      <c r="A120" s="15" t="s">
        <v>104</v>
      </c>
      <c r="B120" s="8" t="s">
        <v>227</v>
      </c>
      <c r="C120" s="284">
        <v>91471482</v>
      </c>
    </row>
    <row r="121" spans="1:3" ht="12" customHeight="1">
      <c r="A121" s="15" t="s">
        <v>105</v>
      </c>
      <c r="B121" s="12" t="s">
        <v>358</v>
      </c>
      <c r="C121" s="284"/>
    </row>
    <row r="122" spans="1:3" ht="12" customHeight="1">
      <c r="A122" s="15" t="s">
        <v>106</v>
      </c>
      <c r="B122" s="12" t="s">
        <v>185</v>
      </c>
      <c r="C122" s="283">
        <v>539031758</v>
      </c>
    </row>
    <row r="123" spans="1:3" ht="12" customHeight="1">
      <c r="A123" s="15" t="s">
        <v>107</v>
      </c>
      <c r="B123" s="12" t="s">
        <v>359</v>
      </c>
      <c r="C123" s="248"/>
    </row>
    <row r="124" spans="1:3" ht="12" customHeight="1">
      <c r="A124" s="15" t="s">
        <v>108</v>
      </c>
      <c r="B124" s="278" t="s">
        <v>559</v>
      </c>
      <c r="C124" s="248"/>
    </row>
    <row r="125" spans="1:3" ht="12" customHeight="1">
      <c r="A125" s="15" t="s">
        <v>117</v>
      </c>
      <c r="B125" s="277" t="s">
        <v>420</v>
      </c>
      <c r="C125" s="248"/>
    </row>
    <row r="126" spans="1:3" ht="12" customHeight="1">
      <c r="A126" s="15" t="s">
        <v>119</v>
      </c>
      <c r="B126" s="393" t="s">
        <v>364</v>
      </c>
      <c r="C126" s="248"/>
    </row>
    <row r="127" spans="1:3" ht="15">
      <c r="A127" s="15" t="s">
        <v>186</v>
      </c>
      <c r="B127" s="140" t="s">
        <v>347</v>
      </c>
      <c r="C127" s="248"/>
    </row>
    <row r="128" spans="1:3" ht="12" customHeight="1">
      <c r="A128" s="15" t="s">
        <v>187</v>
      </c>
      <c r="B128" s="140" t="s">
        <v>363</v>
      </c>
      <c r="C128" s="248"/>
    </row>
    <row r="129" spans="1:3" ht="12" customHeight="1">
      <c r="A129" s="15" t="s">
        <v>188</v>
      </c>
      <c r="B129" s="140" t="s">
        <v>362</v>
      </c>
      <c r="C129" s="248"/>
    </row>
    <row r="130" spans="1:3" ht="12" customHeight="1">
      <c r="A130" s="15" t="s">
        <v>355</v>
      </c>
      <c r="B130" s="140" t="s">
        <v>350</v>
      </c>
      <c r="C130" s="248"/>
    </row>
    <row r="131" spans="1:3" ht="12" customHeight="1">
      <c r="A131" s="15" t="s">
        <v>356</v>
      </c>
      <c r="B131" s="140" t="s">
        <v>361</v>
      </c>
      <c r="C131" s="248"/>
    </row>
    <row r="132" spans="1:3" ht="15.75" thickBot="1">
      <c r="A132" s="13" t="s">
        <v>357</v>
      </c>
      <c r="B132" s="140" t="s">
        <v>360</v>
      </c>
      <c r="C132" s="250"/>
    </row>
    <row r="133" spans="1:3" ht="12" customHeight="1" thickBot="1">
      <c r="A133" s="20" t="s">
        <v>20</v>
      </c>
      <c r="B133" s="121" t="s">
        <v>438</v>
      </c>
      <c r="C133" s="281">
        <f>+C98+C119</f>
        <v>923288496</v>
      </c>
    </row>
    <row r="134" spans="1:3" ht="12" customHeight="1" thickBot="1">
      <c r="A134" s="20" t="s">
        <v>21</v>
      </c>
      <c r="B134" s="121" t="s">
        <v>439</v>
      </c>
      <c r="C134" s="281">
        <f>+C135+C136+C137</f>
        <v>0</v>
      </c>
    </row>
    <row r="135" spans="1:3" ht="12" customHeight="1">
      <c r="A135" s="15" t="s">
        <v>265</v>
      </c>
      <c r="B135" s="12" t="s">
        <v>446</v>
      </c>
      <c r="C135" s="248"/>
    </row>
    <row r="136" spans="1:3" ht="12" customHeight="1">
      <c r="A136" s="15" t="s">
        <v>266</v>
      </c>
      <c r="B136" s="12" t="s">
        <v>447</v>
      </c>
      <c r="C136" s="248"/>
    </row>
    <row r="137" spans="1:3" ht="12" customHeight="1" thickBot="1">
      <c r="A137" s="13" t="s">
        <v>267</v>
      </c>
      <c r="B137" s="12" t="s">
        <v>448</v>
      </c>
      <c r="C137" s="248"/>
    </row>
    <row r="138" spans="1:3" ht="12" customHeight="1" thickBot="1">
      <c r="A138" s="20" t="s">
        <v>22</v>
      </c>
      <c r="B138" s="121" t="s">
        <v>440</v>
      </c>
      <c r="C138" s="281">
        <f>SUM(C139:C144)</f>
        <v>0</v>
      </c>
    </row>
    <row r="139" spans="1:3" ht="12" customHeight="1">
      <c r="A139" s="15" t="s">
        <v>91</v>
      </c>
      <c r="B139" s="9" t="s">
        <v>449</v>
      </c>
      <c r="C139" s="248"/>
    </row>
    <row r="140" spans="1:3" ht="12" customHeight="1">
      <c r="A140" s="15" t="s">
        <v>92</v>
      </c>
      <c r="B140" s="9" t="s">
        <v>441</v>
      </c>
      <c r="C140" s="248"/>
    </row>
    <row r="141" spans="1:3" ht="12" customHeight="1">
      <c r="A141" s="15" t="s">
        <v>93</v>
      </c>
      <c r="B141" s="9" t="s">
        <v>442</v>
      </c>
      <c r="C141" s="248"/>
    </row>
    <row r="142" spans="1:3" ht="12" customHeight="1">
      <c r="A142" s="15" t="s">
        <v>173</v>
      </c>
      <c r="B142" s="9" t="s">
        <v>443</v>
      </c>
      <c r="C142" s="248"/>
    </row>
    <row r="143" spans="1:3" ht="12" customHeight="1">
      <c r="A143" s="13" t="s">
        <v>174</v>
      </c>
      <c r="B143" s="7" t="s">
        <v>444</v>
      </c>
      <c r="C143" s="250"/>
    </row>
    <row r="144" spans="1:3" ht="12" customHeight="1" thickBot="1">
      <c r="A144" s="18" t="s">
        <v>175</v>
      </c>
      <c r="B144" s="702" t="s">
        <v>445</v>
      </c>
      <c r="C144" s="472"/>
    </row>
    <row r="145" spans="1:3" ht="12" customHeight="1" thickBot="1">
      <c r="A145" s="20" t="s">
        <v>23</v>
      </c>
      <c r="B145" s="121" t="s">
        <v>453</v>
      </c>
      <c r="C145" s="287">
        <f>+C146+C147+C148+C149</f>
        <v>5864812</v>
      </c>
    </row>
    <row r="146" spans="1:3" ht="12" customHeight="1">
      <c r="A146" s="15" t="s">
        <v>94</v>
      </c>
      <c r="B146" s="9" t="s">
        <v>365</v>
      </c>
      <c r="C146" s="248"/>
    </row>
    <row r="147" spans="1:3" ht="12" customHeight="1">
      <c r="A147" s="15" t="s">
        <v>95</v>
      </c>
      <c r="B147" s="9" t="s">
        <v>366</v>
      </c>
      <c r="C147" s="248">
        <v>5864812</v>
      </c>
    </row>
    <row r="148" spans="1:3" ht="12" customHeight="1" thickBot="1">
      <c r="A148" s="13" t="s">
        <v>283</v>
      </c>
      <c r="B148" s="7" t="s">
        <v>454</v>
      </c>
      <c r="C148" s="250"/>
    </row>
    <row r="149" spans="1:3" ht="12" customHeight="1" thickBot="1">
      <c r="A149" s="550" t="s">
        <v>284</v>
      </c>
      <c r="B149" s="555" t="s">
        <v>384</v>
      </c>
      <c r="C149" s="556"/>
    </row>
    <row r="150" spans="1:3" ht="12" customHeight="1" thickBot="1">
      <c r="A150" s="20" t="s">
        <v>24</v>
      </c>
      <c r="B150" s="121" t="s">
        <v>455</v>
      </c>
      <c r="C150" s="290">
        <f>SUM(C151:C155)</f>
        <v>0</v>
      </c>
    </row>
    <row r="151" spans="1:3" ht="12" customHeight="1">
      <c r="A151" s="15" t="s">
        <v>96</v>
      </c>
      <c r="B151" s="9" t="s">
        <v>450</v>
      </c>
      <c r="C151" s="248"/>
    </row>
    <row r="152" spans="1:3" ht="12" customHeight="1">
      <c r="A152" s="15" t="s">
        <v>97</v>
      </c>
      <c r="B152" s="9" t="s">
        <v>457</v>
      </c>
      <c r="C152" s="248"/>
    </row>
    <row r="153" spans="1:3" ht="12" customHeight="1">
      <c r="A153" s="15" t="s">
        <v>295</v>
      </c>
      <c r="B153" s="9" t="s">
        <v>452</v>
      </c>
      <c r="C153" s="248"/>
    </row>
    <row r="154" spans="1:3" ht="12" customHeight="1">
      <c r="A154" s="15" t="s">
        <v>296</v>
      </c>
      <c r="B154" s="9" t="s">
        <v>508</v>
      </c>
      <c r="C154" s="248"/>
    </row>
    <row r="155" spans="1:3" ht="12" customHeight="1" thickBot="1">
      <c r="A155" s="15" t="s">
        <v>456</v>
      </c>
      <c r="B155" s="9" t="s">
        <v>459</v>
      </c>
      <c r="C155" s="248"/>
    </row>
    <row r="156" spans="1:3" ht="12" customHeight="1" thickBot="1">
      <c r="A156" s="20" t="s">
        <v>25</v>
      </c>
      <c r="B156" s="121" t="s">
        <v>460</v>
      </c>
      <c r="C156" s="466"/>
    </row>
    <row r="157" spans="1:3" ht="12" customHeight="1" thickBot="1">
      <c r="A157" s="20" t="s">
        <v>26</v>
      </c>
      <c r="B157" s="121" t="s">
        <v>461</v>
      </c>
      <c r="C157" s="466"/>
    </row>
    <row r="158" spans="1:3" ht="15" customHeight="1" thickBot="1">
      <c r="A158" s="20" t="s">
        <v>27</v>
      </c>
      <c r="B158" s="121" t="s">
        <v>463</v>
      </c>
      <c r="C158" s="557">
        <f>+C134+C138+C145+C150+C156+C157</f>
        <v>5864812</v>
      </c>
    </row>
    <row r="159" spans="1:3" s="396" customFormat="1" ht="17.25" customHeight="1" thickBot="1">
      <c r="A159" s="279" t="s">
        <v>28</v>
      </c>
      <c r="B159" s="558" t="s">
        <v>462</v>
      </c>
      <c r="C159" s="557">
        <f>+C133+C158</f>
        <v>929153308</v>
      </c>
    </row>
    <row r="160" spans="1:3" ht="15.75" customHeight="1">
      <c r="A160" s="615"/>
      <c r="B160" s="615"/>
      <c r="C160" s="616">
        <f>C92-C159</f>
        <v>0</v>
      </c>
    </row>
    <row r="161" spans="1:3" ht="15">
      <c r="A161" s="724" t="s">
        <v>367</v>
      </c>
      <c r="B161" s="724"/>
      <c r="C161" s="724"/>
    </row>
    <row r="162" spans="1:3" ht="15" customHeight="1" thickBot="1">
      <c r="A162" s="725" t="s">
        <v>152</v>
      </c>
      <c r="B162" s="725"/>
      <c r="C162" s="561" t="str">
        <f>C95</f>
        <v>Forintban!</v>
      </c>
    </row>
    <row r="163" spans="1:3" ht="13.5" customHeight="1" thickBot="1">
      <c r="A163" s="20">
        <v>1</v>
      </c>
      <c r="B163" s="27" t="s">
        <v>464</v>
      </c>
      <c r="C163" s="281">
        <f>+C67-C133</f>
        <v>-60687250</v>
      </c>
    </row>
    <row r="164" spans="1:3" ht="27.75" customHeight="1" thickBot="1">
      <c r="A164" s="20" t="s">
        <v>19</v>
      </c>
      <c r="B164" s="27" t="s">
        <v>470</v>
      </c>
      <c r="C164" s="281">
        <f>+C91-C158</f>
        <v>60687250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C6" sqref="C6"/>
    </sheetView>
  </sheetViews>
  <sheetFormatPr defaultColWidth="9.375" defaultRowHeight="12.75"/>
  <cols>
    <col min="1" max="1" width="6.75390625" style="54" customWidth="1"/>
    <col min="2" max="2" width="55.125" style="181" customWidth="1"/>
    <col min="3" max="3" width="16.375" style="54" customWidth="1"/>
    <col min="4" max="4" width="55.125" style="54" customWidth="1"/>
    <col min="5" max="5" width="16.375" style="54" customWidth="1"/>
    <col min="6" max="6" width="4.75390625" style="54" customWidth="1"/>
    <col min="7" max="16384" width="9.375" style="54" customWidth="1"/>
  </cols>
  <sheetData>
    <row r="1" spans="2:6" ht="39.75" customHeight="1">
      <c r="B1" s="302" t="s">
        <v>156</v>
      </c>
      <c r="C1" s="303"/>
      <c r="D1" s="303"/>
      <c r="E1" s="303"/>
      <c r="F1" s="729" t="str">
        <f>CONCATENATE("2.1. melléklet ",ALAPADATOK!A7," ",ALAPADATOK!B7," ",ALAPADATOK!C7," ",ALAPADATOK!D7," ",ALAPADATOK!E7," ",ALAPADATOK!F7," ",ALAPADATOK!G7," ",ALAPADATOK!H7)</f>
        <v>2.1. melléklet a … / 2021 ( … ) önkormányzati rendelethez</v>
      </c>
    </row>
    <row r="2" spans="5:6" ht="13.5" thickBot="1">
      <c r="E2" s="563" t="str">
        <f>CONCATENATE('KV_1.1.sz.mell.'!C7)</f>
        <v>Forintban!</v>
      </c>
      <c r="F2" s="729"/>
    </row>
    <row r="3" spans="1:6" ht="18" customHeight="1" thickBot="1">
      <c r="A3" s="727" t="s">
        <v>69</v>
      </c>
      <c r="B3" s="304" t="s">
        <v>56</v>
      </c>
      <c r="C3" s="305"/>
      <c r="D3" s="304" t="s">
        <v>57</v>
      </c>
      <c r="E3" s="306"/>
      <c r="F3" s="729"/>
    </row>
    <row r="4" spans="1:6" s="307" customFormat="1" ht="35.25" customHeight="1" thickBot="1">
      <c r="A4" s="728"/>
      <c r="B4" s="182" t="s">
        <v>61</v>
      </c>
      <c r="C4" s="183" t="str">
        <f>+'KV_1.1.sz.mell.'!C8</f>
        <v>2021. évi előirányzat</v>
      </c>
      <c r="D4" s="182" t="s">
        <v>61</v>
      </c>
      <c r="E4" s="51" t="str">
        <f>+C4</f>
        <v>2021. évi előirányzat</v>
      </c>
      <c r="F4" s="729"/>
    </row>
    <row r="5" spans="1:6" s="312" customFormat="1" ht="12" customHeight="1" thickBot="1">
      <c r="A5" s="308"/>
      <c r="B5" s="309" t="s">
        <v>483</v>
      </c>
      <c r="C5" s="310" t="s">
        <v>484</v>
      </c>
      <c r="D5" s="309" t="s">
        <v>485</v>
      </c>
      <c r="E5" s="311" t="s">
        <v>487</v>
      </c>
      <c r="F5" s="729"/>
    </row>
    <row r="6" spans="1:6" ht="12.75" customHeight="1">
      <c r="A6" s="313" t="s">
        <v>18</v>
      </c>
      <c r="B6" s="314" t="s">
        <v>368</v>
      </c>
      <c r="C6" s="292">
        <v>161081414</v>
      </c>
      <c r="D6" s="314" t="s">
        <v>62</v>
      </c>
      <c r="E6" s="282">
        <v>157755687</v>
      </c>
      <c r="F6" s="729"/>
    </row>
    <row r="7" spans="1:6" ht="12.75" customHeight="1">
      <c r="A7" s="315" t="s">
        <v>19</v>
      </c>
      <c r="B7" s="316" t="s">
        <v>369</v>
      </c>
      <c r="C7" s="293">
        <v>100147537</v>
      </c>
      <c r="D7" s="316" t="s">
        <v>181</v>
      </c>
      <c r="E7" s="283">
        <v>20569719</v>
      </c>
      <c r="F7" s="729"/>
    </row>
    <row r="8" spans="1:6" ht="12.75" customHeight="1">
      <c r="A8" s="315" t="s">
        <v>20</v>
      </c>
      <c r="B8" s="316" t="s">
        <v>389</v>
      </c>
      <c r="C8" s="293"/>
      <c r="D8" s="316" t="s">
        <v>231</v>
      </c>
      <c r="E8" s="285">
        <v>99255850</v>
      </c>
      <c r="F8" s="729"/>
    </row>
    <row r="9" spans="1:6" ht="12.75" customHeight="1">
      <c r="A9" s="315" t="s">
        <v>21</v>
      </c>
      <c r="B9" s="316" t="s">
        <v>172</v>
      </c>
      <c r="C9" s="293">
        <v>5153690</v>
      </c>
      <c r="D9" s="316" t="s">
        <v>182</v>
      </c>
      <c r="E9" s="285">
        <v>11704000</v>
      </c>
      <c r="F9" s="729"/>
    </row>
    <row r="10" spans="1:6" ht="12.75" customHeight="1">
      <c r="A10" s="315" t="s">
        <v>22</v>
      </c>
      <c r="B10" s="317" t="s">
        <v>413</v>
      </c>
      <c r="C10" s="293">
        <v>26191316</v>
      </c>
      <c r="D10" s="316" t="s">
        <v>183</v>
      </c>
      <c r="E10" s="285">
        <v>3500000</v>
      </c>
      <c r="F10" s="729"/>
    </row>
    <row r="11" spans="1:6" ht="12.75" customHeight="1">
      <c r="A11" s="315" t="s">
        <v>23</v>
      </c>
      <c r="B11" s="316" t="s">
        <v>370</v>
      </c>
      <c r="C11" s="294"/>
      <c r="D11" s="316" t="s">
        <v>50</v>
      </c>
      <c r="E11" s="298"/>
      <c r="F11" s="729"/>
    </row>
    <row r="12" spans="1:6" ht="12.75" customHeight="1">
      <c r="A12" s="315" t="s">
        <v>24</v>
      </c>
      <c r="B12" s="316" t="s">
        <v>471</v>
      </c>
      <c r="C12" s="293"/>
      <c r="D12" s="45"/>
      <c r="E12" s="298"/>
      <c r="F12" s="729"/>
    </row>
    <row r="13" spans="1:6" ht="12.75" customHeight="1">
      <c r="A13" s="315" t="s">
        <v>25</v>
      </c>
      <c r="B13" s="45"/>
      <c r="C13" s="293"/>
      <c r="D13" s="45"/>
      <c r="E13" s="298"/>
      <c r="F13" s="729"/>
    </row>
    <row r="14" spans="1:6" ht="12.75" customHeight="1">
      <c r="A14" s="315" t="s">
        <v>26</v>
      </c>
      <c r="B14" s="409"/>
      <c r="C14" s="294"/>
      <c r="D14" s="45"/>
      <c r="E14" s="298"/>
      <c r="F14" s="729"/>
    </row>
    <row r="15" spans="1:6" ht="12.75" customHeight="1">
      <c r="A15" s="315" t="s">
        <v>27</v>
      </c>
      <c r="B15" s="45"/>
      <c r="C15" s="293"/>
      <c r="D15" s="45"/>
      <c r="E15" s="298"/>
      <c r="F15" s="729"/>
    </row>
    <row r="16" spans="1:6" ht="12.75" customHeight="1">
      <c r="A16" s="315" t="s">
        <v>28</v>
      </c>
      <c r="B16" s="45"/>
      <c r="C16" s="293"/>
      <c r="D16" s="45"/>
      <c r="E16" s="298"/>
      <c r="F16" s="729"/>
    </row>
    <row r="17" spans="1:6" ht="12.75" customHeight="1" thickBot="1">
      <c r="A17" s="315" t="s">
        <v>29</v>
      </c>
      <c r="B17" s="56"/>
      <c r="C17" s="295"/>
      <c r="D17" s="45"/>
      <c r="E17" s="299"/>
      <c r="F17" s="729"/>
    </row>
    <row r="18" spans="1:6" ht="15.75" customHeight="1" thickBot="1">
      <c r="A18" s="318" t="s">
        <v>30</v>
      </c>
      <c r="B18" s="123" t="s">
        <v>472</v>
      </c>
      <c r="C18" s="296">
        <f>C6+C7+C9+C10+C11+C13+C14+C15+C16+C17</f>
        <v>292573957</v>
      </c>
      <c r="D18" s="123" t="s">
        <v>375</v>
      </c>
      <c r="E18" s="300">
        <f>SUM(E6:E17)</f>
        <v>292785256</v>
      </c>
      <c r="F18" s="729"/>
    </row>
    <row r="19" spans="1:6" ht="12.75" customHeight="1">
      <c r="A19" s="319" t="s">
        <v>31</v>
      </c>
      <c r="B19" s="320" t="s">
        <v>372</v>
      </c>
      <c r="C19" s="468">
        <f>+C20+C21+C22+C23</f>
        <v>66552062</v>
      </c>
      <c r="D19" s="321" t="s">
        <v>189</v>
      </c>
      <c r="E19" s="301"/>
      <c r="F19" s="729"/>
    </row>
    <row r="20" spans="1:6" ht="12.75" customHeight="1">
      <c r="A20" s="322" t="s">
        <v>32</v>
      </c>
      <c r="B20" s="321" t="s">
        <v>225</v>
      </c>
      <c r="C20" s="79">
        <v>66552062</v>
      </c>
      <c r="D20" s="321" t="s">
        <v>374</v>
      </c>
      <c r="E20" s="80"/>
      <c r="F20" s="729"/>
    </row>
    <row r="21" spans="1:6" ht="12.75" customHeight="1">
      <c r="A21" s="322" t="s">
        <v>33</v>
      </c>
      <c r="B21" s="321" t="s">
        <v>226</v>
      </c>
      <c r="C21" s="79"/>
      <c r="D21" s="321" t="s">
        <v>154</v>
      </c>
      <c r="E21" s="80"/>
      <c r="F21" s="729"/>
    </row>
    <row r="22" spans="1:6" ht="12.75" customHeight="1">
      <c r="A22" s="322" t="s">
        <v>34</v>
      </c>
      <c r="B22" s="321" t="s">
        <v>230</v>
      </c>
      <c r="C22" s="79"/>
      <c r="D22" s="321" t="s">
        <v>155</v>
      </c>
      <c r="E22" s="80"/>
      <c r="F22" s="729"/>
    </row>
    <row r="23" spans="1:6" ht="12.75" customHeight="1">
      <c r="A23" s="322" t="s">
        <v>35</v>
      </c>
      <c r="B23" s="329" t="s">
        <v>236</v>
      </c>
      <c r="C23" s="79"/>
      <c r="D23" s="9" t="s">
        <v>366</v>
      </c>
      <c r="E23" s="248">
        <v>5864812</v>
      </c>
      <c r="F23" s="729"/>
    </row>
    <row r="24" spans="1:6" ht="12.75" customHeight="1">
      <c r="A24" s="322" t="s">
        <v>36</v>
      </c>
      <c r="B24" s="321" t="s">
        <v>373</v>
      </c>
      <c r="C24" s="323">
        <f>+C25+C26</f>
        <v>0</v>
      </c>
      <c r="D24" s="321" t="s">
        <v>190</v>
      </c>
      <c r="E24" s="80"/>
      <c r="F24" s="729"/>
    </row>
    <row r="25" spans="1:6" ht="12.75" customHeight="1">
      <c r="A25" s="319" t="s">
        <v>37</v>
      </c>
      <c r="B25" s="320" t="s">
        <v>371</v>
      </c>
      <c r="C25" s="297"/>
      <c r="D25" s="314" t="s">
        <v>454</v>
      </c>
      <c r="E25" s="301"/>
      <c r="F25" s="729"/>
    </row>
    <row r="26" spans="1:6" ht="12.75" customHeight="1">
      <c r="A26" s="322" t="s">
        <v>38</v>
      </c>
      <c r="B26" s="329" t="s">
        <v>655</v>
      </c>
      <c r="C26" s="79"/>
      <c r="D26" s="316" t="s">
        <v>460</v>
      </c>
      <c r="E26" s="80"/>
      <c r="F26" s="729"/>
    </row>
    <row r="27" spans="1:6" ht="12.75" customHeight="1">
      <c r="A27" s="315" t="s">
        <v>39</v>
      </c>
      <c r="B27" s="321" t="s">
        <v>465</v>
      </c>
      <c r="C27" s="79"/>
      <c r="D27" s="316" t="s">
        <v>461</v>
      </c>
      <c r="E27" s="80"/>
      <c r="F27" s="729"/>
    </row>
    <row r="28" spans="1:6" ht="12.75" customHeight="1" thickBot="1">
      <c r="A28" s="375" t="s">
        <v>40</v>
      </c>
      <c r="B28" s="320" t="s">
        <v>329</v>
      </c>
      <c r="C28" s="297"/>
      <c r="D28" s="411"/>
      <c r="E28" s="301"/>
      <c r="F28" s="729"/>
    </row>
    <row r="29" spans="1:6" ht="15.75" customHeight="1" thickBot="1">
      <c r="A29" s="318" t="s">
        <v>41</v>
      </c>
      <c r="B29" s="123" t="s">
        <v>473</v>
      </c>
      <c r="C29" s="296">
        <f>+C19+C24+C27+C28</f>
        <v>66552062</v>
      </c>
      <c r="D29" s="123" t="s">
        <v>475</v>
      </c>
      <c r="E29" s="300">
        <f>SUM(E19:E28)</f>
        <v>5864812</v>
      </c>
      <c r="F29" s="729"/>
    </row>
    <row r="30" spans="1:6" ht="13.5" thickBot="1">
      <c r="A30" s="318" t="s">
        <v>42</v>
      </c>
      <c r="B30" s="324" t="s">
        <v>474</v>
      </c>
      <c r="C30" s="325">
        <f>+C18+C29</f>
        <v>359126019</v>
      </c>
      <c r="D30" s="324" t="s">
        <v>476</v>
      </c>
      <c r="E30" s="325">
        <f>+E18+E29</f>
        <v>298650068</v>
      </c>
      <c r="F30" s="729"/>
    </row>
    <row r="31" spans="1:6" ht="13.5" thickBot="1">
      <c r="A31" s="318" t="s">
        <v>43</v>
      </c>
      <c r="B31" s="324" t="s">
        <v>167</v>
      </c>
      <c r="C31" s="325">
        <f>IF(C18-E18&lt;0,E18-C18,"-")</f>
        <v>211299</v>
      </c>
      <c r="D31" s="324" t="s">
        <v>168</v>
      </c>
      <c r="E31" s="325" t="str">
        <f>IF(C18-E18&gt;0,C18-E18,"-")</f>
        <v>-</v>
      </c>
      <c r="F31" s="729"/>
    </row>
    <row r="32" spans="1:6" ht="13.5" thickBot="1">
      <c r="A32" s="318" t="s">
        <v>44</v>
      </c>
      <c r="B32" s="324" t="s">
        <v>551</v>
      </c>
      <c r="C32" s="325" t="str">
        <f>IF(C30-E30&lt;0,E30-C30,"-")</f>
        <v>-</v>
      </c>
      <c r="D32" s="324" t="s">
        <v>552</v>
      </c>
      <c r="E32" s="325">
        <f>IF(C30-E30&gt;0,C30-E30,"-")</f>
        <v>60475951</v>
      </c>
      <c r="F32" s="729"/>
    </row>
    <row r="33" spans="1:5" ht="15">
      <c r="A33" s="730">
        <f>IF(C32&lt;&gt;"-","Nem lehet bruttó hiány, mert az Mötv. 111. § (4) bekezédse szerint A költségvetési rendeletben működési hiány nem tervezhető.","")</f>
      </c>
      <c r="B33" s="730"/>
      <c r="C33" s="730"/>
      <c r="D33" s="730"/>
      <c r="E33" s="730"/>
    </row>
  </sheetData>
  <sheetProtection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4">
      <selection activeCell="I8" sqref="I8"/>
    </sheetView>
  </sheetViews>
  <sheetFormatPr defaultColWidth="9.375" defaultRowHeight="12.75"/>
  <cols>
    <col min="1" max="1" width="6.75390625" style="54" customWidth="1"/>
    <col min="2" max="2" width="55.125" style="181" customWidth="1"/>
    <col min="3" max="3" width="16.375" style="54" customWidth="1"/>
    <col min="4" max="4" width="55.125" style="54" customWidth="1"/>
    <col min="5" max="5" width="16.375" style="54" customWidth="1"/>
    <col min="6" max="6" width="4.75390625" style="54" customWidth="1"/>
    <col min="7" max="16384" width="9.375" style="54" customWidth="1"/>
  </cols>
  <sheetData>
    <row r="1" spans="2:6" ht="30.75">
      <c r="B1" s="302" t="s">
        <v>157</v>
      </c>
      <c r="C1" s="303"/>
      <c r="D1" s="303"/>
      <c r="E1" s="303"/>
      <c r="F1" s="729" t="str">
        <f>CONCATENATE("2.2. melléklet ",ALAPADATOK!A7," ",ALAPADATOK!B7," ",ALAPADATOK!C7," ",ALAPADATOK!D7," ",ALAPADATOK!E7," ",ALAPADATOK!F7," ",ALAPADATOK!G7," ",ALAPADATOK!H7)</f>
        <v>2.2. melléklet a … / 2021 ( … ) önkormányzati rendelethez</v>
      </c>
    </row>
    <row r="2" spans="5:6" ht="13.5" thickBot="1">
      <c r="E2" s="562" t="str">
        <f>CONCATENATE('KV_1.1.sz.mell.'!C7)</f>
        <v>Forintban!</v>
      </c>
      <c r="F2" s="729"/>
    </row>
    <row r="3" spans="1:6" ht="13.5" thickBot="1">
      <c r="A3" s="731" t="s">
        <v>69</v>
      </c>
      <c r="B3" s="304" t="s">
        <v>56</v>
      </c>
      <c r="C3" s="305"/>
      <c r="D3" s="304" t="s">
        <v>57</v>
      </c>
      <c r="E3" s="306"/>
      <c r="F3" s="729"/>
    </row>
    <row r="4" spans="1:6" s="307" customFormat="1" ht="13.5" thickBot="1">
      <c r="A4" s="732"/>
      <c r="B4" s="182" t="s">
        <v>61</v>
      </c>
      <c r="C4" s="183" t="str">
        <f>+'KV_2.1.sz.mell.'!C4</f>
        <v>2021. évi előirányzat</v>
      </c>
      <c r="D4" s="182" t="s">
        <v>61</v>
      </c>
      <c r="E4" s="51" t="str">
        <f>+'KV_2.1.sz.mell.'!C4</f>
        <v>2021. évi előirányzat</v>
      </c>
      <c r="F4" s="729"/>
    </row>
    <row r="5" spans="1:6" s="307" customFormat="1" ht="13.5" thickBot="1">
      <c r="A5" s="308"/>
      <c r="B5" s="309" t="s">
        <v>483</v>
      </c>
      <c r="C5" s="310" t="s">
        <v>484</v>
      </c>
      <c r="D5" s="309" t="s">
        <v>485</v>
      </c>
      <c r="E5" s="311" t="s">
        <v>487</v>
      </c>
      <c r="F5" s="729"/>
    </row>
    <row r="6" spans="1:6" ht="12.75" customHeight="1">
      <c r="A6" s="313" t="s">
        <v>18</v>
      </c>
      <c r="B6" s="314" t="s">
        <v>376</v>
      </c>
      <c r="C6" s="292">
        <v>570027289</v>
      </c>
      <c r="D6" s="314" t="s">
        <v>227</v>
      </c>
      <c r="E6" s="284">
        <v>91471482</v>
      </c>
      <c r="F6" s="729"/>
    </row>
    <row r="7" spans="1:6" ht="12.75">
      <c r="A7" s="315" t="s">
        <v>19</v>
      </c>
      <c r="B7" s="316" t="s">
        <v>377</v>
      </c>
      <c r="C7" s="293"/>
      <c r="D7" s="316" t="s">
        <v>382</v>
      </c>
      <c r="E7" s="284"/>
      <c r="F7" s="729"/>
    </row>
    <row r="8" spans="1:6" ht="12.75" customHeight="1">
      <c r="A8" s="315" t="s">
        <v>20</v>
      </c>
      <c r="B8" s="316" t="s">
        <v>10</v>
      </c>
      <c r="C8" s="293"/>
      <c r="D8" s="316" t="s">
        <v>185</v>
      </c>
      <c r="E8" s="283">
        <v>539031758</v>
      </c>
      <c r="F8" s="729"/>
    </row>
    <row r="9" spans="1:6" ht="12.75" customHeight="1">
      <c r="A9" s="315" t="s">
        <v>21</v>
      </c>
      <c r="B9" s="316" t="s">
        <v>378</v>
      </c>
      <c r="C9" s="293"/>
      <c r="D9" s="316" t="s">
        <v>383</v>
      </c>
      <c r="E9" s="298"/>
      <c r="F9" s="729"/>
    </row>
    <row r="10" spans="1:6" ht="12.75" customHeight="1">
      <c r="A10" s="315" t="s">
        <v>22</v>
      </c>
      <c r="B10" s="316" t="s">
        <v>379</v>
      </c>
      <c r="C10" s="293"/>
      <c r="D10" s="316" t="s">
        <v>229</v>
      </c>
      <c r="E10" s="298"/>
      <c r="F10" s="729"/>
    </row>
    <row r="11" spans="1:6" ht="12.75" customHeight="1">
      <c r="A11" s="315" t="s">
        <v>23</v>
      </c>
      <c r="B11" s="316" t="s">
        <v>380</v>
      </c>
      <c r="C11" s="294"/>
      <c r="D11" s="412"/>
      <c r="E11" s="298"/>
      <c r="F11" s="729"/>
    </row>
    <row r="12" spans="1:6" ht="12.75" customHeight="1">
      <c r="A12" s="315" t="s">
        <v>24</v>
      </c>
      <c r="B12" s="45"/>
      <c r="C12" s="293"/>
      <c r="D12" s="412"/>
      <c r="E12" s="298"/>
      <c r="F12" s="729"/>
    </row>
    <row r="13" spans="1:6" ht="12.75" customHeight="1">
      <c r="A13" s="315" t="s">
        <v>25</v>
      </c>
      <c r="B13" s="45"/>
      <c r="C13" s="293"/>
      <c r="D13" s="413"/>
      <c r="E13" s="298"/>
      <c r="F13" s="729"/>
    </row>
    <row r="14" spans="1:6" ht="12.75" customHeight="1">
      <c r="A14" s="315" t="s">
        <v>26</v>
      </c>
      <c r="B14" s="410"/>
      <c r="C14" s="294"/>
      <c r="D14" s="412"/>
      <c r="E14" s="298"/>
      <c r="F14" s="729"/>
    </row>
    <row r="15" spans="1:6" ht="12.75">
      <c r="A15" s="315" t="s">
        <v>27</v>
      </c>
      <c r="B15" s="45"/>
      <c r="C15" s="294"/>
      <c r="D15" s="412"/>
      <c r="E15" s="298"/>
      <c r="F15" s="729"/>
    </row>
    <row r="16" spans="1:6" ht="12.75" customHeight="1" thickBot="1">
      <c r="A16" s="375" t="s">
        <v>28</v>
      </c>
      <c r="B16" s="411"/>
      <c r="C16" s="377"/>
      <c r="D16" s="376" t="s">
        <v>50</v>
      </c>
      <c r="E16" s="341"/>
      <c r="F16" s="729"/>
    </row>
    <row r="17" spans="1:6" ht="15.75" customHeight="1" thickBot="1">
      <c r="A17" s="318" t="s">
        <v>29</v>
      </c>
      <c r="B17" s="123" t="s">
        <v>390</v>
      </c>
      <c r="C17" s="296">
        <f>+C6+C8+C9+C11+C12+C13+C14+C15+C16</f>
        <v>570027289</v>
      </c>
      <c r="D17" s="123" t="s">
        <v>391</v>
      </c>
      <c r="E17" s="300">
        <f>+E6+E8+E10+E11+E12+E13+E14+E15+E16</f>
        <v>630503240</v>
      </c>
      <c r="F17" s="729"/>
    </row>
    <row r="18" spans="1:6" ht="12.75" customHeight="1">
      <c r="A18" s="313" t="s">
        <v>30</v>
      </c>
      <c r="B18" s="328" t="s">
        <v>244</v>
      </c>
      <c r="C18" s="335">
        <f>SUM(C19:C23)</f>
        <v>0</v>
      </c>
      <c r="D18" s="321" t="s">
        <v>189</v>
      </c>
      <c r="E18" s="77"/>
      <c r="F18" s="729"/>
    </row>
    <row r="19" spans="1:6" ht="12.75" customHeight="1">
      <c r="A19" s="315" t="s">
        <v>31</v>
      </c>
      <c r="B19" s="329" t="s">
        <v>233</v>
      </c>
      <c r="C19" s="79"/>
      <c r="D19" s="321" t="s">
        <v>192</v>
      </c>
      <c r="E19" s="80"/>
      <c r="F19" s="729"/>
    </row>
    <row r="20" spans="1:6" ht="12.75" customHeight="1">
      <c r="A20" s="313" t="s">
        <v>32</v>
      </c>
      <c r="B20" s="329" t="s">
        <v>234</v>
      </c>
      <c r="C20" s="79"/>
      <c r="D20" s="321" t="s">
        <v>154</v>
      </c>
      <c r="E20" s="80"/>
      <c r="F20" s="729"/>
    </row>
    <row r="21" spans="1:6" ht="12.75" customHeight="1">
      <c r="A21" s="315" t="s">
        <v>33</v>
      </c>
      <c r="B21" s="329" t="s">
        <v>235</v>
      </c>
      <c r="C21" s="79"/>
      <c r="D21" s="321" t="s">
        <v>155</v>
      </c>
      <c r="E21" s="80"/>
      <c r="F21" s="729"/>
    </row>
    <row r="22" spans="1:6" ht="12.75" customHeight="1">
      <c r="A22" s="313" t="s">
        <v>34</v>
      </c>
      <c r="B22" s="329" t="s">
        <v>236</v>
      </c>
      <c r="C22" s="79"/>
      <c r="D22" s="320" t="s">
        <v>232</v>
      </c>
      <c r="E22" s="80"/>
      <c r="F22" s="729"/>
    </row>
    <row r="23" spans="1:6" ht="12.75" customHeight="1">
      <c r="A23" s="315" t="s">
        <v>35</v>
      </c>
      <c r="B23" s="330" t="s">
        <v>237</v>
      </c>
      <c r="C23" s="79"/>
      <c r="D23" s="321" t="s">
        <v>193</v>
      </c>
      <c r="E23" s="80"/>
      <c r="F23" s="729"/>
    </row>
    <row r="24" spans="1:6" ht="12.75" customHeight="1">
      <c r="A24" s="313" t="s">
        <v>36</v>
      </c>
      <c r="B24" s="331" t="s">
        <v>238</v>
      </c>
      <c r="C24" s="323">
        <f>+C25+C26+C27+C28+C29</f>
        <v>0</v>
      </c>
      <c r="D24" s="332" t="s">
        <v>191</v>
      </c>
      <c r="E24" s="80"/>
      <c r="F24" s="729"/>
    </row>
    <row r="25" spans="1:6" ht="12.75" customHeight="1">
      <c r="A25" s="315" t="s">
        <v>37</v>
      </c>
      <c r="B25" s="330" t="s">
        <v>239</v>
      </c>
      <c r="C25" s="79"/>
      <c r="D25" s="332" t="s">
        <v>384</v>
      </c>
      <c r="E25" s="80"/>
      <c r="F25" s="729"/>
    </row>
    <row r="26" spans="1:6" ht="12.75" customHeight="1">
      <c r="A26" s="313" t="s">
        <v>38</v>
      </c>
      <c r="B26" s="330" t="s">
        <v>240</v>
      </c>
      <c r="C26" s="79"/>
      <c r="D26" s="327"/>
      <c r="E26" s="80"/>
      <c r="F26" s="729"/>
    </row>
    <row r="27" spans="1:6" ht="12.75" customHeight="1">
      <c r="A27" s="315" t="s">
        <v>39</v>
      </c>
      <c r="B27" s="329" t="s">
        <v>241</v>
      </c>
      <c r="C27" s="79"/>
      <c r="D27" s="119"/>
      <c r="E27" s="80"/>
      <c r="F27" s="729"/>
    </row>
    <row r="28" spans="1:6" ht="12.75" customHeight="1">
      <c r="A28" s="313" t="s">
        <v>40</v>
      </c>
      <c r="B28" s="333" t="s">
        <v>242</v>
      </c>
      <c r="C28" s="79"/>
      <c r="D28" s="45"/>
      <c r="E28" s="80"/>
      <c r="F28" s="729"/>
    </row>
    <row r="29" spans="1:6" ht="12.75" customHeight="1" thickBot="1">
      <c r="A29" s="315" t="s">
        <v>41</v>
      </c>
      <c r="B29" s="334" t="s">
        <v>243</v>
      </c>
      <c r="C29" s="79"/>
      <c r="D29" s="119"/>
      <c r="E29" s="80"/>
      <c r="F29" s="729"/>
    </row>
    <row r="30" spans="1:6" ht="21.75" customHeight="1" thickBot="1">
      <c r="A30" s="318" t="s">
        <v>42</v>
      </c>
      <c r="B30" s="123" t="s">
        <v>381</v>
      </c>
      <c r="C30" s="296">
        <f>+C18+C24</f>
        <v>0</v>
      </c>
      <c r="D30" s="123" t="s">
        <v>385</v>
      </c>
      <c r="E30" s="300">
        <f>SUM(E18:E29)</f>
        <v>0</v>
      </c>
      <c r="F30" s="729"/>
    </row>
    <row r="31" spans="1:6" ht="13.5" thickBot="1">
      <c r="A31" s="318" t="s">
        <v>43</v>
      </c>
      <c r="B31" s="324" t="s">
        <v>386</v>
      </c>
      <c r="C31" s="325">
        <f>+C17+C30</f>
        <v>570027289</v>
      </c>
      <c r="D31" s="324" t="s">
        <v>387</v>
      </c>
      <c r="E31" s="325">
        <f>+E17+E30</f>
        <v>630503240</v>
      </c>
      <c r="F31" s="729"/>
    </row>
    <row r="32" spans="1:6" ht="13.5" thickBot="1">
      <c r="A32" s="318" t="s">
        <v>44</v>
      </c>
      <c r="B32" s="324" t="s">
        <v>167</v>
      </c>
      <c r="C32" s="325">
        <f>IF(C17-E17&lt;0,E17-C17,"-")</f>
        <v>60475951</v>
      </c>
      <c r="D32" s="324" t="s">
        <v>168</v>
      </c>
      <c r="E32" s="325" t="str">
        <f>IF(C17-E17&gt;0,C17-E17,"-")</f>
        <v>-</v>
      </c>
      <c r="F32" s="729"/>
    </row>
    <row r="33" spans="1:6" ht="13.5" thickBot="1">
      <c r="A33" s="318" t="s">
        <v>45</v>
      </c>
      <c r="B33" s="324" t="s">
        <v>551</v>
      </c>
      <c r="C33" s="325">
        <f>IF(C31-E31&lt;0,E31-C31,"-")</f>
        <v>60475951</v>
      </c>
      <c r="D33" s="324" t="s">
        <v>552</v>
      </c>
      <c r="E33" s="325" t="str">
        <f>IF(C31-E31&gt;0,C31-E31,"-")</f>
        <v>-</v>
      </c>
      <c r="F33" s="729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0">
      <selection activeCell="H21" sqref="H21"/>
    </sheetView>
  </sheetViews>
  <sheetFormatPr defaultColWidth="9.00390625" defaultRowHeight="12.75"/>
  <cols>
    <col min="1" max="1" width="46.375" style="0" customWidth="1"/>
    <col min="2" max="2" width="16.75390625" style="0" customWidth="1"/>
    <col min="3" max="3" width="66.125" style="0" customWidth="1"/>
    <col min="4" max="4" width="13.75390625" style="0" customWidth="1"/>
    <col min="5" max="5" width="17.625" style="0" customWidth="1"/>
  </cols>
  <sheetData>
    <row r="1" spans="1:5" ht="17.25">
      <c r="A1" s="124" t="s">
        <v>149</v>
      </c>
      <c r="E1" s="127" t="s">
        <v>153</v>
      </c>
    </row>
    <row r="3" spans="1:5" ht="12.75">
      <c r="A3" s="133"/>
      <c r="B3" s="134"/>
      <c r="C3" s="133"/>
      <c r="D3" s="136"/>
      <c r="E3" s="134"/>
    </row>
    <row r="4" spans="1:5" ht="15">
      <c r="A4" s="87" t="str">
        <f>+KV_ÖSSZEFÜGGÉSEK!A5</f>
        <v>2021. évi előirányzat BEVÉTELEK</v>
      </c>
      <c r="B4" s="135"/>
      <c r="C4" s="143"/>
      <c r="D4" s="136"/>
      <c r="E4" s="134"/>
    </row>
    <row r="5" spans="1:5" ht="12.75">
      <c r="A5" s="133"/>
      <c r="B5" s="134"/>
      <c r="C5" s="133"/>
      <c r="D5" s="136"/>
      <c r="E5" s="134"/>
    </row>
    <row r="6" spans="1:5" ht="12.75">
      <c r="A6" s="133" t="s">
        <v>532</v>
      </c>
      <c r="B6" s="134">
        <f>+'KV_1.1.sz.mell.'!C67</f>
        <v>862601246</v>
      </c>
      <c r="C6" s="133" t="s">
        <v>477</v>
      </c>
      <c r="D6" s="136">
        <f>+'KV_2.1.sz.mell.'!C18+'KV_2.2.sz.mell.'!C17</f>
        <v>862601246</v>
      </c>
      <c r="E6" s="134">
        <f aca="true" t="shared" si="0" ref="E6:E15">+B6-D6</f>
        <v>0</v>
      </c>
    </row>
    <row r="7" spans="1:5" ht="12.75">
      <c r="A7" s="133" t="s">
        <v>533</v>
      </c>
      <c r="B7" s="134">
        <f>+'KV_1.1.sz.mell.'!C91</f>
        <v>66552062</v>
      </c>
      <c r="C7" s="133" t="s">
        <v>478</v>
      </c>
      <c r="D7" s="136">
        <f>+'KV_2.1.sz.mell.'!C29+'KV_2.2.sz.mell.'!C30</f>
        <v>66552062</v>
      </c>
      <c r="E7" s="134">
        <f t="shared" si="0"/>
        <v>0</v>
      </c>
    </row>
    <row r="8" spans="1:5" ht="12.75">
      <c r="A8" s="133" t="s">
        <v>534</v>
      </c>
      <c r="B8" s="134">
        <f>+'KV_1.1.sz.mell.'!C92</f>
        <v>929153308</v>
      </c>
      <c r="C8" s="133" t="s">
        <v>479</v>
      </c>
      <c r="D8" s="136">
        <f>+'KV_2.1.sz.mell.'!C30+'KV_2.2.sz.mell.'!C31</f>
        <v>929153308</v>
      </c>
      <c r="E8" s="134">
        <f t="shared" si="0"/>
        <v>0</v>
      </c>
    </row>
    <row r="9" spans="1:5" ht="12.75">
      <c r="A9" s="133"/>
      <c r="B9" s="134"/>
      <c r="C9" s="133"/>
      <c r="D9" s="136"/>
      <c r="E9" s="134"/>
    </row>
    <row r="10" spans="1:5" ht="12.75">
      <c r="A10" s="133"/>
      <c r="B10" s="134"/>
      <c r="C10" s="133"/>
      <c r="D10" s="136"/>
      <c r="E10" s="134"/>
    </row>
    <row r="11" spans="1:5" ht="15">
      <c r="A11" s="87" t="str">
        <f>+KV_ÖSSZEFÜGGÉSEK!A12</f>
        <v>2021. évi előirányzat KIADÁSOK</v>
      </c>
      <c r="B11" s="135"/>
      <c r="C11" s="143"/>
      <c r="D11" s="136"/>
      <c r="E11" s="134"/>
    </row>
    <row r="12" spans="1:5" ht="12.75">
      <c r="A12" s="133"/>
      <c r="B12" s="134"/>
      <c r="C12" s="133"/>
      <c r="D12" s="136"/>
      <c r="E12" s="134"/>
    </row>
    <row r="13" spans="1:5" ht="12.75">
      <c r="A13" s="133" t="s">
        <v>535</v>
      </c>
      <c r="B13" s="134">
        <f>+'KV_1.1.sz.mell.'!C133</f>
        <v>923288496</v>
      </c>
      <c r="C13" s="133" t="s">
        <v>480</v>
      </c>
      <c r="D13" s="136">
        <f>+'KV_2.1.sz.mell.'!E18+'KV_2.2.sz.mell.'!E17</f>
        <v>923288496</v>
      </c>
      <c r="E13" s="134">
        <f t="shared" si="0"/>
        <v>0</v>
      </c>
    </row>
    <row r="14" spans="1:5" ht="12.75">
      <c r="A14" s="133" t="s">
        <v>536</v>
      </c>
      <c r="B14" s="134">
        <f>+'KV_1.1.sz.mell.'!C158</f>
        <v>5864812</v>
      </c>
      <c r="C14" s="133" t="s">
        <v>481</v>
      </c>
      <c r="D14" s="136">
        <f>+'KV_2.1.sz.mell.'!E29+'KV_2.2.sz.mell.'!E30</f>
        <v>5864812</v>
      </c>
      <c r="E14" s="134">
        <f t="shared" si="0"/>
        <v>0</v>
      </c>
    </row>
    <row r="15" spans="1:5" ht="12.75">
      <c r="A15" s="133" t="s">
        <v>537</v>
      </c>
      <c r="B15" s="134">
        <f>+'KV_1.1.sz.mell.'!C159</f>
        <v>929153308</v>
      </c>
      <c r="C15" s="133" t="s">
        <v>482</v>
      </c>
      <c r="D15" s="136">
        <f>+'KV_2.1.sz.mell.'!E30+'KV_2.2.sz.mell.'!E31</f>
        <v>929153308</v>
      </c>
      <c r="E15" s="134">
        <f t="shared" si="0"/>
        <v>0</v>
      </c>
    </row>
    <row r="16" spans="1:5" ht="12.75">
      <c r="A16" s="125"/>
      <c r="B16" s="125"/>
      <c r="C16" s="133"/>
      <c r="D16" s="136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7">
      <selection activeCell="C7" sqref="C7"/>
    </sheetView>
  </sheetViews>
  <sheetFormatPr defaultColWidth="9.37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13.5">
      <c r="A1" s="639"/>
      <c r="B1" s="639"/>
      <c r="C1" s="639"/>
      <c r="D1" s="639"/>
      <c r="E1" s="639"/>
      <c r="F1" s="639"/>
    </row>
    <row r="2" spans="1:6" ht="13.5">
      <c r="A2" s="639"/>
      <c r="B2" s="719" t="str">
        <f>CONCATENATE("3. melléklet ",ALAPADATOK!A7," ",ALAPADATOK!B7," ",ALAPADATOK!C7," ",ALAPADATOK!D7," ",ALAPADATOK!E7," ",ALAPADATOK!F7," ",ALAPADATOK!G7," ",ALAPADATOK!H7)</f>
        <v>3. melléklet a … / 2021 ( … ) önkormányzati rendelethez</v>
      </c>
      <c r="C2" s="719"/>
      <c r="D2" s="719"/>
      <c r="E2" s="719"/>
      <c r="F2" s="719"/>
    </row>
    <row r="3" spans="1:6" ht="13.5">
      <c r="A3" s="639"/>
      <c r="B3" s="639"/>
      <c r="C3" s="639"/>
      <c r="D3" s="639"/>
      <c r="E3" s="639"/>
      <c r="F3" s="639"/>
    </row>
    <row r="4" spans="1:6" ht="33" customHeight="1">
      <c r="A4" s="733" t="str">
        <f>CONCATENATE(PROPER(ALAPADATOK!A3)," adósságot keletkeztető ügyletekből és kezességvállalásokból fennálló kötelezettségei")</f>
        <v>Nábrád Község Önkormányzata adósságot keletkeztető ügyletekből és kezességvállalásokból fennálló kötelezettségei</v>
      </c>
      <c r="B4" s="733"/>
      <c r="C4" s="733"/>
      <c r="D4" s="733"/>
      <c r="E4" s="733"/>
      <c r="F4" s="733"/>
    </row>
    <row r="5" spans="1:7" ht="15.75" customHeight="1" thickBot="1">
      <c r="A5" s="640"/>
      <c r="B5" s="640"/>
      <c r="C5" s="734"/>
      <c r="D5" s="734"/>
      <c r="E5" s="741" t="str">
        <f>'KV_2.2.sz.mell.'!E2</f>
        <v>Forintban!</v>
      </c>
      <c r="F5" s="741"/>
      <c r="G5" s="152"/>
    </row>
    <row r="6" spans="1:6" ht="63" customHeight="1">
      <c r="A6" s="737" t="s">
        <v>16</v>
      </c>
      <c r="B6" s="739" t="s">
        <v>195</v>
      </c>
      <c r="C6" s="739" t="s">
        <v>248</v>
      </c>
      <c r="D6" s="739"/>
      <c r="E6" s="739"/>
      <c r="F6" s="735" t="s">
        <v>492</v>
      </c>
    </row>
    <row r="7" spans="1:6" ht="14.25" thickBot="1">
      <c r="A7" s="738"/>
      <c r="B7" s="740"/>
      <c r="C7" s="460">
        <f>+LEFT(KV_ÖSSZEFÜGGÉSEK!A5,4)+1</f>
        <v>2022</v>
      </c>
      <c r="D7" s="460">
        <f>+C7+1</f>
        <v>2023</v>
      </c>
      <c r="E7" s="460">
        <f>+D7+1</f>
        <v>2024</v>
      </c>
      <c r="F7" s="736"/>
    </row>
    <row r="8" spans="1:6" ht="14.25" thickBot="1">
      <c r="A8" s="149"/>
      <c r="B8" s="150" t="s">
        <v>483</v>
      </c>
      <c r="C8" s="150" t="s">
        <v>484</v>
      </c>
      <c r="D8" s="150" t="s">
        <v>485</v>
      </c>
      <c r="E8" s="150" t="s">
        <v>487</v>
      </c>
      <c r="F8" s="151" t="s">
        <v>486</v>
      </c>
    </row>
    <row r="9" spans="1:6" ht="13.5">
      <c r="A9" s="148" t="s">
        <v>18</v>
      </c>
      <c r="B9" s="165"/>
      <c r="C9" s="498"/>
      <c r="D9" s="498"/>
      <c r="E9" s="498"/>
      <c r="F9" s="499">
        <f>SUM(C9:E9)</f>
        <v>0</v>
      </c>
    </row>
    <row r="10" spans="1:6" ht="13.5">
      <c r="A10" s="147" t="s">
        <v>19</v>
      </c>
      <c r="B10" s="166"/>
      <c r="C10" s="500"/>
      <c r="D10" s="500"/>
      <c r="E10" s="500"/>
      <c r="F10" s="501">
        <f>SUM(C10:E10)</f>
        <v>0</v>
      </c>
    </row>
    <row r="11" spans="1:6" ht="13.5">
      <c r="A11" s="147" t="s">
        <v>20</v>
      </c>
      <c r="B11" s="166"/>
      <c r="C11" s="500"/>
      <c r="D11" s="500"/>
      <c r="E11" s="500"/>
      <c r="F11" s="501">
        <f>SUM(C11:E11)</f>
        <v>0</v>
      </c>
    </row>
    <row r="12" spans="1:6" ht="13.5">
      <c r="A12" s="147" t="s">
        <v>21</v>
      </c>
      <c r="B12" s="166"/>
      <c r="C12" s="500"/>
      <c r="D12" s="500"/>
      <c r="E12" s="500"/>
      <c r="F12" s="501">
        <f>SUM(C12:E12)</f>
        <v>0</v>
      </c>
    </row>
    <row r="13" spans="1:6" ht="14.25" thickBot="1">
      <c r="A13" s="153" t="s">
        <v>22</v>
      </c>
      <c r="B13" s="167"/>
      <c r="C13" s="502"/>
      <c r="D13" s="502"/>
      <c r="E13" s="502"/>
      <c r="F13" s="501">
        <f>SUM(C13:E13)</f>
        <v>0</v>
      </c>
    </row>
    <row r="14" spans="1:6" s="447" customFormat="1" ht="14.25" thickBot="1">
      <c r="A14" s="446" t="s">
        <v>23</v>
      </c>
      <c r="B14" s="154" t="s">
        <v>196</v>
      </c>
      <c r="C14" s="503">
        <f>SUM(C9:C13)</f>
        <v>0</v>
      </c>
      <c r="D14" s="503">
        <f>SUM(D9:D13)</f>
        <v>0</v>
      </c>
      <c r="E14" s="503">
        <f>SUM(E9:E13)</f>
        <v>0</v>
      </c>
      <c r="F14" s="504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7">
      <selection activeCell="G13" sqref="G13"/>
    </sheetView>
  </sheetViews>
  <sheetFormatPr defaultColWidth="9.375" defaultRowHeight="12.75"/>
  <cols>
    <col min="1" max="1" width="5.625" style="146" customWidth="1"/>
    <col min="2" max="2" width="68.625" style="146" customWidth="1"/>
    <col min="3" max="3" width="19.50390625" style="146" customWidth="1"/>
    <col min="4" max="16384" width="9.375" style="146" customWidth="1"/>
  </cols>
  <sheetData>
    <row r="1" spans="1:3" ht="13.5">
      <c r="A1" s="639"/>
      <c r="B1" s="639"/>
      <c r="C1" s="639"/>
    </row>
    <row r="2" spans="1:3" ht="13.5">
      <c r="A2" s="639"/>
      <c r="B2" s="719" t="str">
        <f>CONCATENATE("4. melléklet ",ALAPADATOK!A7," ",ALAPADATOK!B7," ",ALAPADATOK!C7," ",ALAPADATOK!D7," ",ALAPADATOK!E7," ",ALAPADATOK!F7," ",ALAPADATOK!G7," ",ALAPADATOK!H7)</f>
        <v>4. melléklet a … / 2021 ( … ) önkormányzati rendelethez</v>
      </c>
      <c r="C2" s="719"/>
    </row>
    <row r="3" spans="1:3" ht="13.5">
      <c r="A3" s="639"/>
      <c r="B3" s="639"/>
      <c r="C3" s="639"/>
    </row>
    <row r="4" spans="1:3" ht="54" customHeight="1">
      <c r="A4" s="742" t="str">
        <f>CONCATENATE(PROPER(ALAPADATOK!A3)," saját bevételeinek részletezése az adósságot keletkeztető ügyletből származó tárgyévi fizetési kötelezettség megállapításához")</f>
        <v>Nábrád Község Önkormányzata saját bevételeinek részletezése az adósságot keletkeztető ügyletből származó tárgyévi fizetési kötelezettség megállapításához</v>
      </c>
      <c r="B4" s="742"/>
      <c r="C4" s="742"/>
    </row>
    <row r="5" spans="1:4" ht="15.75" customHeight="1" thickBot="1">
      <c r="A5" s="640"/>
      <c r="B5" s="640"/>
      <c r="C5" s="641" t="str">
        <f>'KV_2.2.sz.mell.'!E2</f>
        <v>Forintban!</v>
      </c>
      <c r="D5" s="152"/>
    </row>
    <row r="6" spans="1:3" ht="26.25" customHeight="1" thickBot="1">
      <c r="A6" s="642" t="s">
        <v>16</v>
      </c>
      <c r="B6" s="643" t="s">
        <v>194</v>
      </c>
      <c r="C6" s="644" t="str">
        <f>+'KV_1.1.sz.mell.'!C8</f>
        <v>2021. évi előirányzat</v>
      </c>
    </row>
    <row r="7" spans="1:3" ht="14.25" thickBot="1">
      <c r="A7" s="168"/>
      <c r="B7" s="494" t="s">
        <v>483</v>
      </c>
      <c r="C7" s="495" t="s">
        <v>484</v>
      </c>
    </row>
    <row r="8" spans="1:3" ht="13.5">
      <c r="A8" s="169" t="s">
        <v>18</v>
      </c>
      <c r="B8" s="339" t="s">
        <v>493</v>
      </c>
      <c r="C8" s="336">
        <v>5153690</v>
      </c>
    </row>
    <row r="9" spans="1:3" ht="24">
      <c r="A9" s="170" t="s">
        <v>19</v>
      </c>
      <c r="B9" s="367" t="s">
        <v>245</v>
      </c>
      <c r="C9" s="337"/>
    </row>
    <row r="10" spans="1:3" ht="13.5">
      <c r="A10" s="170" t="s">
        <v>20</v>
      </c>
      <c r="B10" s="368" t="s">
        <v>494</v>
      </c>
      <c r="C10" s="337"/>
    </row>
    <row r="11" spans="1:3" ht="24">
      <c r="A11" s="170" t="s">
        <v>21</v>
      </c>
      <c r="B11" s="368" t="s">
        <v>247</v>
      </c>
      <c r="C11" s="337"/>
    </row>
    <row r="12" spans="1:3" ht="13.5">
      <c r="A12" s="171" t="s">
        <v>22</v>
      </c>
      <c r="B12" s="368" t="s">
        <v>246</v>
      </c>
      <c r="C12" s="338"/>
    </row>
    <row r="13" spans="1:3" ht="14.25" thickBot="1">
      <c r="A13" s="170" t="s">
        <v>23</v>
      </c>
      <c r="B13" s="369" t="s">
        <v>495</v>
      </c>
      <c r="C13" s="337"/>
    </row>
    <row r="14" spans="1:3" ht="14.25" thickBot="1">
      <c r="A14" s="743" t="s">
        <v>197</v>
      </c>
      <c r="B14" s="744"/>
      <c r="C14" s="172">
        <f>SUM(C8:C13)</f>
        <v>5153690</v>
      </c>
    </row>
    <row r="15" spans="1:3" ht="23.25" customHeight="1">
      <c r="A15" s="745" t="s">
        <v>224</v>
      </c>
      <c r="B15" s="745"/>
      <c r="C15" s="745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Badacsonyi Éva</cp:lastModifiedBy>
  <cp:lastPrinted>2021-02-09T11:05:19Z</cp:lastPrinted>
  <dcterms:created xsi:type="dcterms:W3CDTF">1999-10-30T10:30:45Z</dcterms:created>
  <dcterms:modified xsi:type="dcterms:W3CDTF">2021-03-12T09:38:32Z</dcterms:modified>
  <cp:category/>
  <cp:version/>
  <cp:contentType/>
  <cp:contentStatus/>
</cp:coreProperties>
</file>