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978" firstSheet="2" activeTab="8"/>
  </bookViews>
  <sheets>
    <sheet name="IB_TARTALOMJEGYZÉK" sheetId="1" r:id="rId1"/>
    <sheet name="IB_ALAPADATOK" sheetId="2" r:id="rId2"/>
    <sheet name="IB_ÖSSZEFÜGGÉSEK" sheetId="3" r:id="rId3"/>
    <sheet name="IB_1.1.sz.mell." sheetId="4" r:id="rId4"/>
    <sheet name="IB_2.1.sz.mell" sheetId="5" r:id="rId5"/>
    <sheet name="IB_2.2.sz.mell" sheetId="6" r:id="rId6"/>
    <sheet name="IB_ELLENŐRZÉS" sheetId="7" r:id="rId7"/>
    <sheet name="IB_3.sz.mell." sheetId="8" r:id="rId8"/>
    <sheet name="IB_4.sz.mell." sheetId="9" r:id="rId9"/>
    <sheet name="IB_5.sz.mell." sheetId="10" r:id="rId10"/>
    <sheet name="IB_6.1.sz.mell" sheetId="11" r:id="rId11"/>
    <sheet name="IB_6.2.sz.mell" sheetId="12" r:id="rId12"/>
    <sheet name="IB_6.3.sz.mell" sheetId="13" r:id="rId13"/>
    <sheet name="IB_7.sz.mell." sheetId="14" r:id="rId14"/>
    <sheet name="Munka1" sheetId="15" r:id="rId15"/>
  </sheets>
  <definedNames>
    <definedName name="_xlfn.IFERROR" hidden="1">#NAME?</definedName>
    <definedName name="_xlnm.Print_Titles" localSheetId="10">'IB_6.1.sz.mell'!$1:$6</definedName>
    <definedName name="_xlnm.Print_Titles" localSheetId="11">'IB_6.2.sz.mell'!$1:$6</definedName>
    <definedName name="_xlnm.Print_Titles" localSheetId="12">'IB_6.3.sz.mell'!$1:$6</definedName>
    <definedName name="_xlnm.Print_Area" localSheetId="3">'IB_1.1.sz.mell.'!$A$1:$E$166</definedName>
    <definedName name="_xlnm.Print_Area" localSheetId="11">'IB_6.2.sz.mell'!$A:$F</definedName>
    <definedName name="_xlnm.Print_Area" localSheetId="12">'IB_6.3.sz.mell'!$A$1:$F$60,'IB_6.3.sz.mell'!$H$3,'IB_6.3.sz.mell'!$G$2</definedName>
  </definedNames>
  <calcPr fullCalcOnLoad="1"/>
</workbook>
</file>

<file path=xl/sharedStrings.xml><?xml version="1.0" encoding="utf-8"?>
<sst xmlns="http://schemas.openxmlformats.org/spreadsheetml/2006/main" count="1609" uniqueCount="610">
  <si>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</si>
  <si>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</si>
  <si>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</si>
  <si>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</si>
  <si>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</si>
  <si>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</si>
  <si>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</si>
  <si>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</si>
  <si>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</si>
  <si>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</si>
  <si>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</si>
  <si>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</si>
  <si>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</si>
  <si>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</si>
  <si>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</si>
  <si>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</si>
  <si>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</si>
  <si>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</si>
  <si>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</si>
  <si>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</si>
  <si>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</si>
  <si>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</si>
  <si>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</si>
  <si>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</si>
  <si>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</si>
  <si>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</si>
  <si>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</si>
  <si>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</si>
  <si>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</si>
  <si>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</si>
  <si>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</si>
  <si>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</si>
  <si>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</si>
  <si>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</si>
  <si>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</si>
  <si>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</si>
  <si>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</si>
  <si>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</si>
  <si>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</si>
  <si>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</si>
  <si>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Összesen:</t>
  </si>
  <si>
    <t>01</t>
  </si>
  <si>
    <t>Bevételek</t>
  </si>
  <si>
    <t>Kiadások</t>
  </si>
  <si>
    <t>Egyéb fejlesztési célú kiadások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</si>
  <si>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</si>
  <si>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</si>
  <si>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</si>
  <si>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</si>
  <si>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</si>
  <si>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</si>
  <si>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</si>
  <si>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</si>
  <si>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</si>
  <si>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</si>
  <si>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</si>
  <si>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</si>
  <si>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</si>
  <si>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</si>
  <si>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</si>
  <si>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</si>
  <si>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</si>
  <si>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</si>
  <si>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</si>
  <si>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</si>
  <si>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</si>
  <si>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</si>
  <si>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</si>
  <si>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</si>
  <si>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</si>
  <si>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</si>
  <si>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</si>
  <si>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</si>
  <si>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</si>
  <si>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</si>
  <si>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</si>
  <si>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</si>
  <si>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</si>
  <si>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</si>
  <si>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</si>
  <si>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</si>
  <si>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</si>
  <si>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</si>
  <si>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</si>
  <si>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</si>
  <si>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</si>
  <si>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</si>
  <si>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</si>
  <si>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</si>
  <si>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</si>
  <si>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</si>
  <si>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</si>
  <si>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</si>
  <si>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</si>
  <si>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</si>
  <si>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</si>
  <si>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</si>
  <si>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</si>
  <si>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</si>
  <si>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</si>
  <si>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</si>
  <si>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</si>
  <si>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</si>
  <si>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</si>
  <si>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</si>
  <si>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</si>
  <si>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</si>
  <si>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</si>
  <si>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</si>
  <si>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</si>
  <si>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</si>
  <si>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</si>
  <si>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</si>
  <si>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</si>
  <si>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</si>
  <si>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</si>
  <si>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</si>
  <si>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</si>
  <si>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</si>
  <si>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</si>
  <si>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</si>
  <si>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</si>
  <si>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</si>
  <si>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</si>
  <si>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</si>
  <si>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</si>
  <si>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</si>
  <si>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</si>
  <si>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</si>
  <si>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</si>
  <si>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</si>
  <si>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</si>
  <si>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</si>
  <si>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</si>
  <si>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</si>
  <si>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</si>
  <si>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</si>
  <si>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</si>
  <si>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</si>
  <si>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</si>
  <si>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</si>
  <si>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</si>
  <si>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</si>
  <si>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</si>
  <si>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</si>
  <si>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</si>
  <si>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</si>
  <si>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</si>
  <si>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</si>
  <si>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</si>
  <si>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</si>
  <si>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</si>
  <si>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</si>
  <si>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</si>
  <si>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</si>
  <si>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</si>
  <si>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</si>
  <si>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</si>
  <si>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</si>
  <si>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</si>
  <si>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</si>
  <si>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</si>
  <si>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</si>
  <si>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</si>
  <si>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</si>
  <si>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</si>
  <si>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</si>
  <si>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</si>
  <si>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</si>
  <si>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</si>
  <si>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</si>
  <si>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</si>
  <si>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</si>
  <si>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</si>
  <si>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</si>
  <si>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</si>
  <si>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</si>
  <si>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</si>
  <si>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</si>
  <si>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</si>
  <si>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</si>
  <si>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</si>
  <si>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</si>
  <si>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</si>
  <si>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</si>
  <si>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</si>
  <si>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</si>
  <si>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</si>
  <si>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</si>
  <si>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</si>
  <si>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</si>
  <si>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</si>
  <si>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</si>
  <si>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</si>
  <si>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</si>
  <si>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</si>
  <si>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</si>
  <si>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</si>
  <si>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</si>
  <si>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</si>
  <si>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</si>
  <si>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</si>
  <si>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</si>
  <si>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</si>
  <si>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</si>
  <si>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</si>
  <si>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</si>
  <si>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</si>
  <si>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</si>
  <si>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</si>
  <si>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</si>
  <si>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</si>
  <si>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</si>
  <si>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</si>
  <si>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</si>
  <si>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</si>
  <si>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</si>
  <si>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</si>
  <si>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</si>
  <si>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</si>
  <si>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</si>
  <si>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</si>
  <si>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</si>
  <si>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</si>
  <si>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</si>
  <si>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</si>
  <si>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</si>
  <si>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</si>
  <si>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</si>
  <si>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</si>
  <si>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</si>
  <si>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</si>
  <si>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</si>
  <si>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</si>
  <si>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</si>
  <si>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</si>
  <si>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</si>
  <si>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</si>
  <si>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</si>
  <si>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</si>
  <si>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</si>
  <si>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</si>
  <si>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</si>
  <si>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</si>
  <si>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</si>
  <si>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</si>
  <si>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</si>
  <si>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</si>
  <si>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</si>
  <si>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</si>
  <si>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</si>
  <si>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</si>
  <si>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</si>
  <si>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</si>
  <si>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</si>
  <si>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</si>
  <si>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</si>
  <si>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</si>
  <si>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</si>
  <si>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</si>
  <si>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</si>
  <si>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</si>
  <si>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</si>
  <si>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</si>
  <si>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</si>
  <si>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</si>
  <si>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</si>
  <si>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</si>
  <si>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</si>
  <si>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</si>
  <si>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</si>
  <si>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</si>
  <si>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</si>
  <si>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</si>
  <si>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</si>
  <si>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</si>
  <si>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</si>
  <si>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</si>
  <si>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</si>
  <si>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</si>
  <si>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</si>
  <si>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</si>
  <si>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</si>
  <si>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</si>
  <si>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</si>
  <si>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</si>
  <si>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</si>
  <si>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</si>
  <si>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</si>
  <si>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</si>
  <si>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</si>
  <si>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</si>
  <si>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</si>
  <si>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</si>
  <si>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</si>
  <si>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</si>
  <si>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</si>
  <si>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</si>
  <si>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</si>
  <si>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</si>
  <si>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</si>
  <si>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</si>
  <si>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</si>
  <si>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</si>
  <si>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</si>
  <si>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</si>
  <si>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</si>
  <si>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</si>
  <si>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</si>
  <si>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</si>
  <si>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</si>
  <si>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</si>
  <si>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</si>
  <si>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</si>
  <si>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</si>
  <si>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</si>
  <si>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</si>
  <si>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</si>
  <si>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</si>
  <si>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</si>
  <si>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</si>
  <si>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</si>
  <si>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</si>
  <si>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</si>
  <si>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</si>
  <si>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</si>
  <si>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</si>
  <si>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</si>
  <si>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</si>
  <si>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</si>
  <si>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</si>
  <si>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</si>
  <si>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</si>
  <si>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</si>
  <si>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</si>
  <si>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</si>
  <si>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</si>
  <si>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</si>
  <si>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</si>
  <si>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</si>
  <si>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</si>
  <si>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</si>
  <si>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</si>
  <si>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</si>
  <si>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</si>
  <si>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</si>
  <si>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</si>
  <si>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</si>
  <si>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</si>
  <si>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</si>
  <si>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</si>
  <si>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</si>
  <si>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</si>
  <si>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</si>
  <si>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</si>
  <si>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</si>
  <si>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</si>
  <si>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</si>
  <si>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</si>
  <si>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</si>
  <si>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</si>
  <si>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</si>
  <si>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</si>
  <si>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</si>
  <si>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</si>
  <si>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</si>
  <si>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</si>
  <si>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</si>
  <si>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</si>
  <si>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</si>
  <si>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</si>
  <si>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</si>
  <si>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</si>
  <si>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</si>
  <si>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</si>
  <si>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</si>
  <si>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</si>
  <si>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</si>
  <si>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</si>
  <si>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</si>
  <si>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</si>
  <si>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</si>
  <si>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</si>
  <si>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</si>
  <si>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</si>
  <si>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</si>
  <si>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</si>
  <si>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</si>
  <si>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</si>
  <si>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</si>
  <si>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</si>
  <si>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</si>
  <si>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</si>
  <si>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</si>
  <si>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</si>
  <si>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</si>
  <si>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</si>
  <si>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</si>
  <si>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</si>
  <si>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</si>
  <si>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</si>
  <si>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</si>
  <si>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</si>
  <si>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</si>
  <si>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</si>
  <si>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</si>
  <si>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</si>
  <si>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</si>
  <si>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</si>
  <si>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</si>
  <si>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</si>
  <si>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</si>
  <si>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</si>
  <si>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</si>
  <si>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</si>
  <si>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</si>
  <si>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</si>
  <si>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</si>
  <si>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</si>
  <si>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</si>
  <si>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</si>
  <si>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</si>
  <si>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</si>
  <si>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</si>
  <si>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</si>
  <si>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</si>
  <si>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</si>
  <si>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</si>
  <si>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</si>
  <si>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</si>
  <si>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</si>
  <si>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</si>
  <si>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</si>
  <si>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</si>
  <si>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</si>
  <si>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</si>
  <si>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</si>
  <si>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</si>
  <si>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</si>
  <si>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</si>
  <si>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</si>
  <si>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</si>
  <si>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</si>
  <si>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</si>
  <si>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</si>
  <si>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</si>
  <si>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</si>
  <si>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</si>
  <si>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</si>
  <si>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</si>
  <si>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</si>
  <si>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</si>
  <si>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Támogatási szerződés szerinti bevételek, kiadások</t>
  </si>
  <si>
    <t>Eredeti</t>
  </si>
  <si>
    <t>Módosított</t>
  </si>
  <si>
    <t>Eredeti ei.</t>
  </si>
  <si>
    <t>Eredeti előirányzat</t>
  </si>
  <si>
    <t>Módosított előirányzat</t>
  </si>
  <si>
    <t>6.1.1. melléklet</t>
  </si>
  <si>
    <t>6.1.2. melléklet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</si>
  <si>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</si>
  <si>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</si>
  <si>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</si>
  <si>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</si>
  <si>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</si>
  <si>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</si>
  <si>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</si>
  <si>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</si>
  <si>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</si>
  <si>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</si>
  <si>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</si>
  <si>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</si>
  <si>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</si>
  <si>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</si>
  <si>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</si>
  <si>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</si>
  <si>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</si>
  <si>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</si>
  <si>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</si>
  <si>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</si>
  <si>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</si>
  <si>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</si>
  <si>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</si>
  <si>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</si>
  <si>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Idegenforgalmi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</si>
  <si>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</si>
  <si>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</si>
  <si>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</si>
  <si>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</si>
  <si>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</si>
  <si>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</si>
  <si>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</si>
  <si>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</si>
  <si>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</si>
  <si>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</si>
  <si>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</si>
  <si>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</si>
  <si>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</si>
  <si>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</si>
  <si>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</si>
  <si>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</si>
  <si>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</si>
  <si>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</si>
  <si>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</si>
  <si>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</si>
  <si>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</si>
  <si>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</si>
  <si>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</si>
  <si>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</si>
  <si>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</si>
  <si>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</si>
  <si>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</si>
  <si>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</si>
  <si>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</si>
  <si>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</si>
  <si>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</si>
  <si>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</si>
  <si>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</si>
  <si>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BEVÉTELEK, KIADÁSOK ÖSSZEVONT MÉRLEGE</t>
  </si>
  <si>
    <t>2.1. melléklet</t>
  </si>
  <si>
    <t xml:space="preserve">Összesen: </t>
  </si>
  <si>
    <t xml:space="preserve">* Amennyiben több projekt megvalósítása történi egy időben akkor azokat külön-külön, projektenként be kell mutatni! </t>
  </si>
  <si>
    <t>Önkormányzati szintű</t>
  </si>
  <si>
    <t>Európai uniós támogatással megvalósuló projektek</t>
  </si>
  <si>
    <t>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</si>
  <si>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</si>
  <si>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</si>
  <si>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</si>
  <si>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</si>
  <si>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</si>
  <si>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</si>
  <si>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</si>
  <si>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 xml:space="preserve">1.1. melléklet </t>
  </si>
  <si>
    <t>1.2. melléklet</t>
  </si>
  <si>
    <t>1.3. melléklet</t>
  </si>
  <si>
    <t>1.4. melléklet</t>
  </si>
  <si>
    <t>Ellenőrző lista</t>
  </si>
  <si>
    <t>Ellenőrzés az 1-es és 2.1., 2.2. mellékletek adati esetében</t>
  </si>
  <si>
    <t>3. melléklet</t>
  </si>
  <si>
    <t>4. melléklet</t>
  </si>
  <si>
    <t>6.1. melléklet</t>
  </si>
  <si>
    <t>6.1.3. melléklet</t>
  </si>
  <si>
    <t>6.2. melléklet</t>
  </si>
  <si>
    <t>6.3. melléklet</t>
  </si>
  <si>
    <t>6.4. melléklet</t>
  </si>
  <si>
    <t>6.5.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</si>
  <si>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</si>
  <si>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</si>
  <si>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</si>
  <si>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</si>
  <si>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</si>
  <si>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</si>
  <si>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</si>
  <si>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7. melléklet</t>
  </si>
  <si>
    <t>5. melléklet</t>
  </si>
  <si>
    <t>I. félévi</t>
  </si>
  <si>
    <t>költségvetési tájékoztatóhoz</t>
  </si>
  <si>
    <t>Működési célú bevételek, kiadások mérlege</t>
  </si>
  <si>
    <t>Felhalmozási célú bevételek, kiadások mérlege</t>
  </si>
  <si>
    <t>Összes  bevétel, kiadás</t>
  </si>
  <si>
    <t>Kötelező feladtok bevételei, kiadásai</t>
  </si>
  <si>
    <t>Államigazgatási feladatok  bevételei, kiadásai</t>
  </si>
  <si>
    <t>Táblázatok adatainak összefüggései</t>
  </si>
  <si>
    <t>Időközi tájékoztató űrlapjainak összefüggései:</t>
  </si>
  <si>
    <t>Egyéb</t>
  </si>
  <si>
    <t>Telekadó</t>
  </si>
  <si>
    <t>……………….2020…………….. hó ………nap</t>
  </si>
  <si>
    <t>Kommunális adó</t>
  </si>
  <si>
    <t>Mellékletben külön?</t>
  </si>
  <si>
    <t>.</t>
  </si>
  <si>
    <r>
      <t>EU-s projekt neve, azonosítója:</t>
    </r>
    <r>
      <rPr>
        <sz val="11"/>
        <rFont val="Times New Roman"/>
        <family val="1"/>
      </rPr>
      <t xml:space="preserve">* </t>
    </r>
  </si>
  <si>
    <t>Forintban!</t>
  </si>
  <si>
    <t>Évenkénti ütemezés</t>
  </si>
  <si>
    <t xml:space="preserve">Önkormányzaton kívüli EU-s projekthez történő hozzájárulás </t>
  </si>
  <si>
    <t>Módosítás</t>
  </si>
  <si>
    <t xml:space="preserve">bevételei, kiadásai, hozzájárulások  </t>
  </si>
  <si>
    <t>EU-s projekt neve, azonosítója:</t>
  </si>
  <si>
    <t>Teljesítés</t>
  </si>
  <si>
    <t>I=C+F</t>
  </si>
  <si>
    <t xml:space="preserve">Iparűzési adó </t>
  </si>
  <si>
    <t>Módosítás utáni összes  forrás, kiadás</t>
  </si>
  <si>
    <t>B=C+E+H</t>
  </si>
  <si>
    <t>PANYOLA KÖZSÉG ÖNKORMÁNYZATA</t>
  </si>
  <si>
    <t>Nem</t>
  </si>
  <si>
    <t>Panyola-Olcsvaapáti Önkormányzati Intézményfenntartó Társulás</t>
  </si>
  <si>
    <t>Napközi Otthonos Óvoda</t>
  </si>
  <si>
    <t>Ft</t>
  </si>
  <si>
    <t>Volumen</t>
  </si>
  <si>
    <t>%</t>
  </si>
  <si>
    <t>E/D</t>
  </si>
  <si>
    <t xml:space="preserve">Magánszemélyek kommunális adója </t>
  </si>
  <si>
    <t>Egyéb közhatalmi bevételek</t>
  </si>
  <si>
    <t>Szatmár-bereg turisztikai kínálatának integrált fejlesztése</t>
  </si>
  <si>
    <t>2018</t>
  </si>
  <si>
    <t>Csapadékvíz-gazdálkodását segítő beruházások tervezési felad</t>
  </si>
  <si>
    <t>2019</t>
  </si>
  <si>
    <t>Járdák, utak felújítása</t>
  </si>
  <si>
    <t>Magyar Falu program</t>
  </si>
  <si>
    <t>A nemzeti és helyi idenditástudat erősítése</t>
  </si>
  <si>
    <t>2019-2020</t>
  </si>
  <si>
    <t>Magyar Falu Program /Hivatal épület tetőfelújítása/</t>
  </si>
  <si>
    <t>Magyar Falu program kultúrcsűr felújítás</t>
  </si>
  <si>
    <t>2020</t>
  </si>
  <si>
    <t>GINOP-7.1.9-17-2018-00032 - Panyola Község Önkormányzata ált</t>
  </si>
  <si>
    <t>2020-2021</t>
  </si>
  <si>
    <t>Főzőzsámoly és konyhai, ipari edények beszerzése - Helyi ért</t>
  </si>
  <si>
    <t>Tetőfedés, héjalás - Panyola, Veszprémi út (Közfoglalkoztatás)</t>
  </si>
  <si>
    <t xml:space="preserve">Csapadékvíz-gazdálkodását segítő beruházások </t>
  </si>
  <si>
    <t>Egyéb közhatalmi bevétel</t>
  </si>
  <si>
    <t>Panyola Község Mezővég és Szombathelyi utcák belterületi vízrendezés</t>
  </si>
</sst>
</file>

<file path=xl/styles.xml><?xml version="1.0" encoding="utf-8"?>
<styleSheet xmlns="http://schemas.openxmlformats.org/spreadsheetml/2006/main">
  <numFmts count="2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.00\ &quot;Ft&quot;_-;\-* #,##0.00\ &quot;Ft&quot;_-;_-* &quot;-&quot;??\ &quot;Ft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0&quot;.&quot;"/>
    <numFmt numFmtId="181" formatCode="#,##0.0"/>
    <numFmt numFmtId="182" formatCode="_-* #,##0.0\ _F_t_-;\-* #,##0.0\ _F_t_-;_-* &quot;-&quot;??\ _F_t_-;_-@_-"/>
  </numFmts>
  <fonts count="9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i/>
      <sz val="8"/>
      <name val="Times New Roman"/>
      <family val="1"/>
    </font>
    <font>
      <b/>
      <i/>
      <sz val="11"/>
      <name val="Times New Roman CE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 CE"/>
      <family val="0"/>
    </font>
    <font>
      <sz val="11"/>
      <name val="Times New Roman"/>
      <family val="1"/>
    </font>
    <font>
      <b/>
      <sz val="5"/>
      <name val="Times New Roman CE"/>
      <family val="1"/>
    </font>
    <font>
      <b/>
      <i/>
      <sz val="8"/>
      <name val="Times New Roman CE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 CE"/>
      <family val="0"/>
    </font>
    <font>
      <sz val="10"/>
      <color indexed="10"/>
      <name val="Times New Roman CE"/>
      <family val="0"/>
    </font>
    <font>
      <sz val="10"/>
      <color indexed="9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0"/>
      <color indexed="8"/>
      <name val="Calibri"/>
      <family val="2"/>
    </font>
    <font>
      <b/>
      <i/>
      <sz val="11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FF0000"/>
      <name val="Times New Roman CE"/>
      <family val="0"/>
    </font>
    <font>
      <sz val="10"/>
      <color rgb="FFFF0000"/>
      <name val="Times New Roman CE"/>
      <family val="0"/>
    </font>
    <font>
      <sz val="10"/>
      <color theme="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ck">
        <color theme="6" tint="-0.4999699890613556"/>
      </left>
      <right style="thick">
        <color theme="6" tint="-0.4999699890613556"/>
      </right>
      <top style="thick">
        <color theme="6" tint="-0.4999699890613556"/>
      </top>
      <bottom style="thick">
        <color theme="6" tint="-0.499969989061355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1" borderId="5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0" fillId="22" borderId="7" applyNumberFormat="0" applyFont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6" fillId="29" borderId="0" applyNumberFormat="0" applyBorder="0" applyAlignment="0" applyProtection="0"/>
    <xf numFmtId="0" fontId="77" fillId="30" borderId="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80" fillId="0" borderId="9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0" fillId="0" borderId="0" applyFont="0" applyFill="0" applyBorder="0" applyAlignment="0" applyProtection="0"/>
  </cellStyleXfs>
  <cellXfs count="757">
    <xf numFmtId="0" fontId="0" fillId="0" borderId="0" xfId="0" applyAlignment="1">
      <alignment/>
    </xf>
    <xf numFmtId="172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1" applyFont="1" applyFill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vertical="center" wrapText="1"/>
      <protection/>
    </xf>
    <xf numFmtId="0" fontId="13" fillId="0" borderId="10" xfId="61" applyFont="1" applyFill="1" applyBorder="1" applyAlignment="1" applyProtection="1">
      <alignment horizontal="left" vertical="center" wrapText="1" indent="1"/>
      <protection/>
    </xf>
    <xf numFmtId="0" fontId="13" fillId="0" borderId="11" xfId="61" applyFont="1" applyFill="1" applyBorder="1" applyAlignment="1" applyProtection="1">
      <alignment horizontal="left" vertical="center" wrapText="1" indent="1"/>
      <protection/>
    </xf>
    <xf numFmtId="0" fontId="13" fillId="0" borderId="12" xfId="61" applyFont="1" applyFill="1" applyBorder="1" applyAlignment="1" applyProtection="1">
      <alignment horizontal="left" vertical="center" wrapText="1" indent="1"/>
      <protection/>
    </xf>
    <xf numFmtId="0" fontId="13" fillId="0" borderId="13" xfId="61" applyFont="1" applyFill="1" applyBorder="1" applyAlignment="1" applyProtection="1">
      <alignment horizontal="left" vertical="center" wrapText="1" indent="1"/>
      <protection/>
    </xf>
    <xf numFmtId="0" fontId="13" fillId="0" borderId="14" xfId="61" applyFont="1" applyFill="1" applyBorder="1" applyAlignment="1" applyProtection="1">
      <alignment horizontal="left" vertical="center" wrapText="1" indent="1"/>
      <protection/>
    </xf>
    <xf numFmtId="0" fontId="13" fillId="0" borderId="15" xfId="61" applyFont="1" applyFill="1" applyBorder="1" applyAlignment="1" applyProtection="1">
      <alignment horizontal="left" vertical="center" wrapText="1" indent="1"/>
      <protection/>
    </xf>
    <xf numFmtId="49" fontId="13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1" applyFont="1" applyFill="1" applyBorder="1" applyAlignment="1" applyProtection="1">
      <alignment horizontal="left" vertical="center" wrapText="1" indent="1"/>
      <protection/>
    </xf>
    <xf numFmtId="0" fontId="12" fillId="0" borderId="22" xfId="61" applyFont="1" applyFill="1" applyBorder="1" applyAlignment="1" applyProtection="1">
      <alignment horizontal="left" vertical="center" wrapText="1" indent="1"/>
      <protection/>
    </xf>
    <xf numFmtId="0" fontId="12" fillId="0" borderId="23" xfId="61" applyFont="1" applyFill="1" applyBorder="1" applyAlignment="1" applyProtection="1">
      <alignment horizontal="left" vertical="center" wrapText="1" indent="1"/>
      <protection/>
    </xf>
    <xf numFmtId="0" fontId="12" fillId="0" borderId="24" xfId="61" applyFont="1" applyFill="1" applyBorder="1" applyAlignment="1" applyProtection="1">
      <alignment horizontal="left" vertical="center" wrapText="1" indent="1"/>
      <protection/>
    </xf>
    <xf numFmtId="172" fontId="13" fillId="0" borderId="11" xfId="0" applyNumberFormat="1" applyFont="1" applyFill="1" applyBorder="1" applyAlignment="1" applyProtection="1">
      <alignment vertical="center" wrapText="1"/>
      <protection locked="0"/>
    </xf>
    <xf numFmtId="172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1" applyFont="1" applyFill="1" applyBorder="1" applyAlignment="1" applyProtection="1">
      <alignment vertical="center" wrapText="1"/>
      <protection/>
    </xf>
    <xf numFmtId="0" fontId="12" fillId="0" borderId="25" xfId="61" applyFont="1" applyFill="1" applyBorder="1" applyAlignment="1" applyProtection="1">
      <alignment vertical="center" wrapText="1"/>
      <protection/>
    </xf>
    <xf numFmtId="0" fontId="12" fillId="0" borderId="22" xfId="6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172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72" fontId="0" fillId="0" borderId="0" xfId="0" applyNumberFormat="1" applyFill="1" applyAlignment="1" applyProtection="1">
      <alignment vertical="center" wrapText="1"/>
      <protection/>
    </xf>
    <xf numFmtId="172" fontId="13" fillId="0" borderId="26" xfId="0" applyNumberFormat="1" applyFont="1" applyFill="1" applyBorder="1" applyAlignment="1" applyProtection="1">
      <alignment vertical="center" wrapText="1"/>
      <protection/>
    </xf>
    <xf numFmtId="172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27" xfId="0" applyNumberFormat="1" applyFont="1" applyFill="1" applyBorder="1" applyAlignment="1" applyProtection="1">
      <alignment vertical="center" wrapText="1"/>
      <protection/>
    </xf>
    <xf numFmtId="172" fontId="12" fillId="0" borderId="23" xfId="0" applyNumberFormat="1" applyFont="1" applyFill="1" applyBorder="1" applyAlignment="1" applyProtection="1">
      <alignment vertical="center" wrapText="1"/>
      <protection/>
    </xf>
    <xf numFmtId="172" fontId="3" fillId="0" borderId="0" xfId="0" applyNumberFormat="1" applyFont="1" applyFill="1" applyAlignment="1">
      <alignment vertical="center" wrapText="1"/>
    </xf>
    <xf numFmtId="172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1" xfId="0" applyNumberFormat="1" applyFont="1" applyFill="1" applyBorder="1" applyAlignment="1" applyProtection="1">
      <alignment vertical="center" wrapText="1"/>
      <protection locked="0"/>
    </xf>
    <xf numFmtId="172" fontId="11" fillId="0" borderId="26" xfId="0" applyNumberFormat="1" applyFont="1" applyFill="1" applyBorder="1" applyAlignment="1" applyProtection="1">
      <alignment vertical="center" wrapText="1"/>
      <protection/>
    </xf>
    <xf numFmtId="172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5" xfId="0" applyNumberFormat="1" applyFont="1" applyFill="1" applyBorder="1" applyAlignment="1" applyProtection="1">
      <alignment vertical="center" wrapText="1"/>
      <protection locked="0"/>
    </xf>
    <xf numFmtId="172" fontId="11" fillId="0" borderId="27" xfId="0" applyNumberFormat="1" applyFont="1" applyFill="1" applyBorder="1" applyAlignment="1" applyProtection="1">
      <alignment vertical="center" wrapText="1"/>
      <protection/>
    </xf>
    <xf numFmtId="172" fontId="6" fillId="0" borderId="28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2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72" fontId="12" fillId="33" borderId="23" xfId="0" applyNumberFormat="1" applyFont="1" applyFill="1" applyBorder="1" applyAlignment="1" applyProtection="1">
      <alignment vertical="center" wrapText="1"/>
      <protection/>
    </xf>
    <xf numFmtId="172" fontId="6" fillId="33" borderId="23" xfId="0" applyNumberFormat="1" applyFont="1" applyFill="1" applyBorder="1" applyAlignment="1" applyProtection="1">
      <alignment vertical="center" wrapText="1"/>
      <protection/>
    </xf>
    <xf numFmtId="172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1" applyFont="1" applyFill="1" applyBorder="1" applyAlignment="1" applyProtection="1">
      <alignment horizontal="left" vertical="center" wrapText="1" indent="1"/>
      <protection/>
    </xf>
    <xf numFmtId="172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1" xfId="61" applyFont="1" applyFill="1" applyBorder="1" applyAlignment="1" applyProtection="1">
      <alignment horizontal="left" vertical="center" wrapText="1" indent="1"/>
      <protection/>
    </xf>
    <xf numFmtId="0" fontId="13" fillId="0" borderId="11" xfId="61" applyFont="1" applyFill="1" applyBorder="1" applyAlignment="1" applyProtection="1">
      <alignment horizontal="left" indent="6"/>
      <protection/>
    </xf>
    <xf numFmtId="0" fontId="13" fillId="0" borderId="11" xfId="61" applyFont="1" applyFill="1" applyBorder="1" applyAlignment="1" applyProtection="1">
      <alignment horizontal="left" vertical="center" wrapText="1" indent="6"/>
      <protection/>
    </xf>
    <xf numFmtId="0" fontId="13" fillId="0" borderId="15" xfId="61" applyFont="1" applyFill="1" applyBorder="1" applyAlignment="1" applyProtection="1">
      <alignment horizontal="left" vertical="center" wrapText="1" indent="6"/>
      <protection/>
    </xf>
    <xf numFmtId="0" fontId="13" fillId="0" borderId="29" xfId="61" applyFont="1" applyFill="1" applyBorder="1" applyAlignment="1" applyProtection="1">
      <alignment horizontal="left" vertical="center" wrapText="1" indent="6"/>
      <protection/>
    </xf>
    <xf numFmtId="0" fontId="25" fillId="0" borderId="0" xfId="0" applyFont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72" fontId="13" fillId="0" borderId="12" xfId="0" applyNumberFormat="1" applyFont="1" applyFill="1" applyBorder="1" applyAlignment="1" applyProtection="1">
      <alignment vertical="center"/>
      <protection locked="0"/>
    </xf>
    <xf numFmtId="172" fontId="13" fillId="0" borderId="11" xfId="0" applyNumberFormat="1" applyFont="1" applyFill="1" applyBorder="1" applyAlignment="1" applyProtection="1">
      <alignment vertical="center"/>
      <protection locked="0"/>
    </xf>
    <xf numFmtId="172" fontId="13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6" fillId="0" borderId="22" xfId="0" applyNumberFormat="1" applyFont="1" applyFill="1" applyBorder="1" applyAlignment="1" applyProtection="1">
      <alignment horizontal="left" vertical="center" wrapText="1"/>
      <protection/>
    </xf>
    <xf numFmtId="172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vertical="center" wrapText="1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72" fontId="2" fillId="0" borderId="0" xfId="0" applyNumberFormat="1" applyFont="1" applyFill="1" applyAlignment="1" applyProtection="1">
      <alignment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172" fontId="12" fillId="0" borderId="33" xfId="0" applyNumberFormat="1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172" fontId="12" fillId="0" borderId="26" xfId="0" applyNumberFormat="1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172" fontId="12" fillId="0" borderId="27" xfId="0" applyNumberFormat="1" applyFont="1" applyFill="1" applyBorder="1" applyAlignment="1" applyProtection="1">
      <alignment vertical="center"/>
      <protection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vertical="center" wrapText="1"/>
      <protection/>
    </xf>
    <xf numFmtId="172" fontId="12" fillId="0" borderId="23" xfId="0" applyNumberFormat="1" applyFont="1" applyFill="1" applyBorder="1" applyAlignment="1" applyProtection="1">
      <alignment vertical="center"/>
      <protection/>
    </xf>
    <xf numFmtId="172" fontId="12" fillId="0" borderId="28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172" fontId="13" fillId="0" borderId="34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35" xfId="0" applyFont="1" applyBorder="1" applyAlignment="1" applyProtection="1">
      <alignment horizontal="left" vertical="center" wrapText="1" indent="1"/>
      <protection/>
    </xf>
    <xf numFmtId="172" fontId="5" fillId="0" borderId="0" xfId="61" applyNumberFormat="1" applyFont="1" applyFill="1" applyBorder="1" applyAlignment="1" applyProtection="1">
      <alignment horizontal="right" vertical="center" wrapText="1" indent="1"/>
      <protection/>
    </xf>
    <xf numFmtId="0" fontId="4" fillId="0" borderId="36" xfId="0" applyFont="1" applyFill="1" applyBorder="1" applyAlignment="1" applyProtection="1">
      <alignment horizontal="right" vertical="center"/>
      <protection/>
    </xf>
    <xf numFmtId="172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3" fillId="0" borderId="0" xfId="0" applyNumberFormat="1" applyFont="1" applyFill="1" applyAlignment="1" applyProtection="1">
      <alignment horizontal="center" vertical="center" wrapText="1"/>
      <protection/>
    </xf>
    <xf numFmtId="172" fontId="12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38" xfId="0" applyNumberFormat="1" applyFill="1" applyBorder="1" applyAlignment="1" applyProtection="1">
      <alignment horizontal="left" vertical="center" wrapText="1" indent="1"/>
      <protection/>
    </xf>
    <xf numFmtId="172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9" xfId="0" applyNumberFormat="1" applyFill="1" applyBorder="1" applyAlignment="1" applyProtection="1">
      <alignment horizontal="left" vertical="center" wrapText="1" indent="1"/>
      <protection/>
    </xf>
    <xf numFmtId="172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40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41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72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72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72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31" xfId="0" applyFont="1" applyBorder="1" applyAlignment="1" applyProtection="1">
      <alignment horizontal="left" vertical="center" wrapText="1" indent="1"/>
      <protection/>
    </xf>
    <xf numFmtId="0" fontId="2" fillId="0" borderId="0" xfId="61" applyFont="1" applyFill="1" applyProtection="1">
      <alignment/>
      <protection/>
    </xf>
    <xf numFmtId="0" fontId="2" fillId="0" borderId="0" xfId="61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0" fillId="0" borderId="42" xfId="0" applyNumberFormat="1" applyFill="1" applyBorder="1" applyAlignment="1" applyProtection="1">
      <alignment horizontal="left" vertical="center" wrapText="1" indent="1"/>
      <protection/>
    </xf>
    <xf numFmtId="172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5" xfId="61" applyNumberFormat="1" applyFont="1" applyFill="1" applyBorder="1" applyAlignment="1" applyProtection="1">
      <alignment horizontal="right" vertical="center" wrapText="1" indent="1"/>
      <protection/>
    </xf>
    <xf numFmtId="172" fontId="12" fillId="0" borderId="23" xfId="61" applyNumberFormat="1" applyFont="1" applyFill="1" applyBorder="1" applyAlignment="1" applyProtection="1">
      <alignment horizontal="right" vertical="center" wrapText="1" indent="1"/>
      <protection/>
    </xf>
    <xf numFmtId="172" fontId="13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3" xfId="61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1" applyFont="1" applyFill="1" applyBorder="1" applyAlignment="1" applyProtection="1">
      <alignment horizontal="center" vertical="center" wrapText="1"/>
      <protection/>
    </xf>
    <xf numFmtId="0" fontId="13" fillId="0" borderId="12" xfId="61" applyFont="1" applyFill="1" applyBorder="1" applyAlignment="1" applyProtection="1">
      <alignment horizontal="left" vertical="center" wrapText="1" indent="6"/>
      <protection/>
    </xf>
    <xf numFmtId="0" fontId="2" fillId="0" borderId="0" xfId="61" applyFill="1" applyProtection="1">
      <alignment/>
      <protection/>
    </xf>
    <xf numFmtId="0" fontId="13" fillId="0" borderId="0" xfId="61" applyFont="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31" xfId="0" applyFont="1" applyBorder="1" applyAlignment="1" applyProtection="1">
      <alignment wrapText="1"/>
      <protection/>
    </xf>
    <xf numFmtId="0" fontId="2" fillId="0" borderId="0" xfId="61" applyFill="1" applyAlignment="1" applyProtection="1">
      <alignment/>
      <protection/>
    </xf>
    <xf numFmtId="0" fontId="5" fillId="0" borderId="0" xfId="61" applyFont="1" applyFill="1" applyProtection="1">
      <alignment/>
      <protection/>
    </xf>
    <xf numFmtId="172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72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72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1" applyNumberFormat="1" applyFont="1" applyFill="1" applyBorder="1" applyAlignment="1" applyProtection="1">
      <alignment horizontal="center" vertical="center" wrapText="1"/>
      <protection/>
    </xf>
    <xf numFmtId="49" fontId="13" fillId="0" borderId="17" xfId="61" applyNumberFormat="1" applyFont="1" applyFill="1" applyBorder="1" applyAlignment="1" applyProtection="1">
      <alignment horizontal="center" vertical="center" wrapText="1"/>
      <protection/>
    </xf>
    <xf numFmtId="49" fontId="13" fillId="0" borderId="19" xfId="61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35" xfId="0" applyFont="1" applyBorder="1" applyAlignment="1" applyProtection="1">
      <alignment horizontal="center" wrapText="1"/>
      <protection/>
    </xf>
    <xf numFmtId="49" fontId="13" fillId="0" borderId="20" xfId="61" applyNumberFormat="1" applyFont="1" applyFill="1" applyBorder="1" applyAlignment="1" applyProtection="1">
      <alignment horizontal="center" vertical="center" wrapText="1"/>
      <protection/>
    </xf>
    <xf numFmtId="49" fontId="13" fillId="0" borderId="16" xfId="61" applyNumberFormat="1" applyFont="1" applyFill="1" applyBorder="1" applyAlignment="1" applyProtection="1">
      <alignment horizontal="center" vertical="center" wrapText="1"/>
      <protection/>
    </xf>
    <xf numFmtId="49" fontId="13" fillId="0" borderId="21" xfId="61" applyNumberFormat="1" applyFont="1" applyFill="1" applyBorder="1" applyAlignment="1" applyProtection="1">
      <alignment horizontal="center" vertical="center" wrapText="1"/>
      <protection/>
    </xf>
    <xf numFmtId="0" fontId="17" fillId="0" borderId="35" xfId="0" applyFont="1" applyBorder="1" applyAlignment="1" applyProtection="1">
      <alignment horizontal="center"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1" applyFont="1" applyFill="1" applyBorder="1" applyAlignment="1" applyProtection="1">
      <alignment horizontal="left" vertical="center" wrapText="1" indent="1"/>
      <protection/>
    </xf>
    <xf numFmtId="0" fontId="13" fillId="0" borderId="11" xfId="61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72" fontId="13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35" xfId="0" applyFont="1" applyBorder="1" applyAlignment="1" applyProtection="1">
      <alignment vertical="center" wrapText="1"/>
      <protection/>
    </xf>
    <xf numFmtId="172" fontId="12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35" xfId="61" applyFont="1" applyFill="1" applyBorder="1" applyAlignment="1" applyProtection="1">
      <alignment horizontal="left" vertical="center" wrapText="1" indent="1"/>
      <protection/>
    </xf>
    <xf numFmtId="0" fontId="13" fillId="0" borderId="29" xfId="61" applyFont="1" applyFill="1" applyBorder="1" applyAlignment="1" applyProtection="1">
      <alignment horizontal="left" vertical="center" wrapText="1" indent="7"/>
      <protection/>
    </xf>
    <xf numFmtId="0" fontId="12" fillId="0" borderId="22" xfId="61" applyFont="1" applyFill="1" applyBorder="1" applyAlignment="1" applyProtection="1">
      <alignment horizontal="left" vertical="center" wrapText="1"/>
      <protection/>
    </xf>
    <xf numFmtId="172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1" applyNumberFormat="1" applyFont="1" applyFill="1" applyBorder="1" applyAlignment="1" applyProtection="1">
      <alignment horizontal="center" vertical="center" wrapText="1"/>
      <protection/>
    </xf>
    <xf numFmtId="172" fontId="13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31" xfId="61" applyNumberFormat="1" applyFont="1" applyFill="1" applyBorder="1" applyAlignment="1" applyProtection="1">
      <alignment horizontal="right" vertical="center" wrapText="1" indent="1"/>
      <protection/>
    </xf>
    <xf numFmtId="172" fontId="17" fillId="0" borderId="23" xfId="0" applyNumberFormat="1" applyFont="1" applyBorder="1" applyAlignment="1" applyProtection="1">
      <alignment horizontal="right" vertical="center" wrapText="1" indent="1"/>
      <protection/>
    </xf>
    <xf numFmtId="172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72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29" xfId="61" applyFont="1" applyFill="1" applyBorder="1" applyAlignment="1" applyProtection="1">
      <alignment horizontal="center" vertical="center" wrapText="1"/>
      <protection/>
    </xf>
    <xf numFmtId="0" fontId="6" fillId="0" borderId="45" xfId="61" applyFont="1" applyFill="1" applyBorder="1" applyAlignment="1" applyProtection="1">
      <alignment horizontal="center" vertical="center" wrapText="1"/>
      <protection/>
    </xf>
    <xf numFmtId="172" fontId="12" fillId="0" borderId="46" xfId="61" applyNumberFormat="1" applyFont="1" applyFill="1" applyBorder="1" applyAlignment="1" applyProtection="1">
      <alignment horizontal="right" vertical="center" wrapText="1" indent="1"/>
      <protection/>
    </xf>
    <xf numFmtId="172" fontId="12" fillId="0" borderId="32" xfId="61" applyNumberFormat="1" applyFont="1" applyFill="1" applyBorder="1" applyAlignment="1" applyProtection="1">
      <alignment horizontal="right" vertical="center" wrapText="1" indent="1"/>
      <protection/>
    </xf>
    <xf numFmtId="172" fontId="13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7" xfId="61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32" xfId="61" applyNumberFormat="1" applyFont="1" applyFill="1" applyBorder="1" applyAlignment="1" applyProtection="1">
      <alignment horizontal="right" vertical="center" wrapText="1" indent="1"/>
      <protection/>
    </xf>
    <xf numFmtId="172" fontId="17" fillId="0" borderId="32" xfId="0" applyNumberFormat="1" applyFont="1" applyBorder="1" applyAlignment="1" applyProtection="1">
      <alignment horizontal="right" vertical="center" wrapText="1" indent="1"/>
      <protection/>
    </xf>
    <xf numFmtId="172" fontId="17" fillId="0" borderId="32" xfId="0" applyNumberFormat="1" applyFont="1" applyBorder="1" applyAlignment="1" applyProtection="1">
      <alignment horizontal="right" vertical="center" wrapText="1" indent="1"/>
      <protection locked="0"/>
    </xf>
    <xf numFmtId="172" fontId="15" fillId="0" borderId="32" xfId="0" applyNumberFormat="1" applyFont="1" applyBorder="1" applyAlignment="1" applyProtection="1" quotePrefix="1">
      <alignment horizontal="right" vertical="center" wrapText="1" indent="1"/>
      <protection/>
    </xf>
    <xf numFmtId="172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4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2" fillId="0" borderId="52" xfId="0" applyFont="1" applyFill="1" applyBorder="1" applyAlignment="1" applyProtection="1">
      <alignment horizontal="center" vertical="center" wrapText="1"/>
      <protection/>
    </xf>
    <xf numFmtId="172" fontId="13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7" xfId="61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5" xfId="6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5" xfId="61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0" applyFont="1" applyBorder="1" applyAlignment="1">
      <alignment horizontal="left" vertical="center"/>
    </xf>
    <xf numFmtId="0" fontId="3" fillId="0" borderId="32" xfId="0" applyFont="1" applyBorder="1" applyAlignment="1">
      <alignment vertical="center" wrapText="1"/>
    </xf>
    <xf numFmtId="0" fontId="3" fillId="0" borderId="35" xfId="0" applyFont="1" applyBorder="1" applyAlignment="1">
      <alignment horizontal="left" vertical="center"/>
    </xf>
    <xf numFmtId="0" fontId="3" fillId="0" borderId="53" xfId="0" applyFont="1" applyBorder="1" applyAlignment="1">
      <alignment vertical="center" wrapText="1"/>
    </xf>
    <xf numFmtId="0" fontId="27" fillId="0" borderId="0" xfId="0" applyFont="1" applyFill="1" applyAlignment="1" applyProtection="1">
      <alignment/>
      <protection/>
    </xf>
    <xf numFmtId="172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6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172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172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17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72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9" xfId="61" applyFont="1" applyFill="1" applyBorder="1" applyAlignment="1" applyProtection="1">
      <alignment horizontal="left" vertical="center" wrapText="1" indent="1"/>
      <protection/>
    </xf>
    <xf numFmtId="0" fontId="2" fillId="0" borderId="0" xfId="61" applyFont="1" applyFill="1" applyProtection="1">
      <alignment/>
      <protection locked="0"/>
    </xf>
    <xf numFmtId="0" fontId="2" fillId="0" borderId="0" xfId="61" applyFont="1" applyFill="1" applyAlignment="1" applyProtection="1">
      <alignment horizontal="right" vertical="center" indent="1"/>
      <protection locked="0"/>
    </xf>
    <xf numFmtId="0" fontId="2" fillId="0" borderId="0" xfId="61" applyFill="1" applyProtection="1">
      <alignment/>
      <protection locked="0"/>
    </xf>
    <xf numFmtId="0" fontId="16" fillId="0" borderId="29" xfId="0" applyFont="1" applyBorder="1" applyAlignment="1" applyProtection="1">
      <alignment wrapText="1"/>
      <protection/>
    </xf>
    <xf numFmtId="172" fontId="13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72" fontId="2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49" fontId="6" fillId="0" borderId="43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54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Fill="1" applyBorder="1" applyAlignment="1" applyProtection="1">
      <alignment horizontal="center" vertical="center" wrapText="1"/>
      <protection locked="0"/>
    </xf>
    <xf numFmtId="172" fontId="0" fillId="0" borderId="0" xfId="0" applyNumberForma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 applyProtection="1">
      <alignment vertical="center" wrapText="1"/>
      <protection locked="0"/>
    </xf>
    <xf numFmtId="172" fontId="4" fillId="0" borderId="0" xfId="0" applyNumberFormat="1" applyFont="1" applyFill="1" applyAlignment="1" applyProtection="1">
      <alignment horizontal="right" wrapText="1"/>
      <protection locked="0"/>
    </xf>
    <xf numFmtId="17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35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0" xfId="0" applyNumberFormat="1" applyFont="1" applyFill="1" applyAlignment="1" applyProtection="1">
      <alignment horizontal="centerContinuous" vertical="center" wrapText="1"/>
      <protection locked="0"/>
    </xf>
    <xf numFmtId="172" fontId="0" fillId="0" borderId="0" xfId="0" applyNumberFormat="1" applyFill="1" applyAlignment="1" applyProtection="1">
      <alignment horizontal="centerContinuous" vertical="center"/>
      <protection locked="0"/>
    </xf>
    <xf numFmtId="172" fontId="4" fillId="0" borderId="0" xfId="0" applyNumberFormat="1" applyFont="1" applyFill="1" applyAlignment="1" applyProtection="1">
      <alignment horizontal="right" vertical="center"/>
      <protection locked="0"/>
    </xf>
    <xf numFmtId="172" fontId="6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172" fontId="6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72" fontId="6" fillId="0" borderId="32" xfId="0" applyNumberFormat="1" applyFont="1" applyFill="1" applyBorder="1" applyAlignment="1" applyProtection="1">
      <alignment horizontal="centerContinuous" vertical="center" wrapText="1"/>
      <protection locked="0"/>
    </xf>
    <xf numFmtId="172" fontId="6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172" fontId="6" fillId="0" borderId="56" xfId="0" applyNumberFormat="1" applyFont="1" applyFill="1" applyBorder="1" applyAlignment="1" applyProtection="1">
      <alignment horizontal="centerContinuous" vertical="center" wrapText="1"/>
      <protection locked="0"/>
    </xf>
    <xf numFmtId="172" fontId="6" fillId="0" borderId="57" xfId="0" applyNumberFormat="1" applyFont="1" applyFill="1" applyBorder="1" applyAlignment="1" applyProtection="1">
      <alignment horizontal="centerContinuous" vertical="center" wrapText="1"/>
      <protection locked="0"/>
    </xf>
    <xf numFmtId="172" fontId="12" fillId="0" borderId="41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84" fillId="0" borderId="0" xfId="0" applyFont="1" applyAlignment="1">
      <alignment/>
    </xf>
    <xf numFmtId="0" fontId="84" fillId="0" borderId="0" xfId="0" applyFont="1" applyAlignment="1">
      <alignment horizontal="justify" vertical="top" wrapText="1"/>
    </xf>
    <xf numFmtId="0" fontId="85" fillId="34" borderId="0" xfId="0" applyFont="1" applyFill="1" applyAlignment="1">
      <alignment horizontal="center" vertical="center"/>
    </xf>
    <xf numFmtId="0" fontId="85" fillId="34" borderId="0" xfId="0" applyFont="1" applyFill="1" applyAlignment="1">
      <alignment horizontal="center" vertical="top" wrapText="1"/>
    </xf>
    <xf numFmtId="0" fontId="29" fillId="0" borderId="0" xfId="0" applyFont="1" applyAlignment="1">
      <alignment/>
    </xf>
    <xf numFmtId="0" fontId="74" fillId="0" borderId="0" xfId="46" applyAlignment="1" applyProtection="1">
      <alignment/>
      <protection/>
    </xf>
    <xf numFmtId="0" fontId="19" fillId="35" borderId="0" xfId="0" applyFont="1" applyFill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72" fontId="86" fillId="0" borderId="0" xfId="61" applyNumberFormat="1" applyFont="1" applyFill="1" applyAlignment="1" applyProtection="1">
      <alignment horizontal="right" vertical="center" indent="1"/>
      <protection/>
    </xf>
    <xf numFmtId="172" fontId="87" fillId="0" borderId="0" xfId="0" applyNumberFormat="1" applyFont="1" applyFill="1" applyAlignment="1" applyProtection="1">
      <alignment horizontal="right" vertical="center" wrapText="1" indent="1"/>
      <protection/>
    </xf>
    <xf numFmtId="0" fontId="88" fillId="0" borderId="0" xfId="0" applyFont="1" applyAlignment="1">
      <alignment/>
    </xf>
    <xf numFmtId="0" fontId="3" fillId="35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Alignment="1" applyProtection="1">
      <alignment horizontal="center" vertical="center"/>
      <protection locked="0"/>
    </xf>
    <xf numFmtId="172" fontId="0" fillId="0" borderId="0" xfId="60" applyNumberFormat="1" applyAlignment="1">
      <alignment vertical="center" wrapText="1"/>
      <protection/>
    </xf>
    <xf numFmtId="172" fontId="12" fillId="0" borderId="41" xfId="60" applyNumberFormat="1" applyFont="1" applyBorder="1" applyAlignment="1">
      <alignment horizontal="center" vertical="center" wrapText="1"/>
      <protection/>
    </xf>
    <xf numFmtId="3" fontId="13" fillId="0" borderId="58" xfId="60" applyNumberFormat="1" applyFont="1" applyBorder="1" applyAlignment="1" applyProtection="1">
      <alignment horizontal="right" vertical="center" wrapText="1"/>
      <protection locked="0"/>
    </xf>
    <xf numFmtId="3" fontId="13" fillId="0" borderId="38" xfId="60" applyNumberFormat="1" applyFont="1" applyBorder="1" applyAlignment="1" applyProtection="1">
      <alignment horizontal="right" vertical="center" wrapText="1"/>
      <protection locked="0"/>
    </xf>
    <xf numFmtId="3" fontId="13" fillId="0" borderId="59" xfId="60" applyNumberFormat="1" applyFont="1" applyBorder="1" applyAlignment="1" applyProtection="1">
      <alignment horizontal="right" vertical="center" wrapText="1"/>
      <protection locked="0"/>
    </xf>
    <xf numFmtId="3" fontId="13" fillId="0" borderId="60" xfId="60" applyNumberFormat="1" applyFont="1" applyBorder="1" applyAlignment="1" applyProtection="1">
      <alignment horizontal="right" vertical="center" wrapText="1"/>
      <protection locked="0"/>
    </xf>
    <xf numFmtId="172" fontId="12" fillId="0" borderId="41" xfId="60" applyNumberFormat="1" applyFont="1" applyBorder="1" applyAlignment="1">
      <alignment horizontal="right" vertical="center" wrapText="1"/>
      <protection/>
    </xf>
    <xf numFmtId="172" fontId="8" fillId="0" borderId="0" xfId="60" applyNumberFormat="1" applyFont="1" applyAlignment="1" applyProtection="1">
      <alignment vertical="center" wrapText="1"/>
      <protection locked="0"/>
    </xf>
    <xf numFmtId="172" fontId="12" fillId="0" borderId="41" xfId="60" applyNumberFormat="1" applyFont="1" applyBorder="1" applyAlignment="1">
      <alignment horizontal="center" vertical="center" wrapText="1"/>
      <protection/>
    </xf>
    <xf numFmtId="172" fontId="6" fillId="0" borderId="41" xfId="60" applyNumberFormat="1" applyFont="1" applyBorder="1" applyAlignment="1">
      <alignment horizontal="center" vertical="center" wrapText="1"/>
      <protection/>
    </xf>
    <xf numFmtId="172" fontId="33" fillId="0" borderId="61" xfId="60" applyNumberFormat="1" applyFont="1" applyBorder="1" applyAlignment="1">
      <alignment horizontal="center" vertical="center"/>
      <protection/>
    </xf>
    <xf numFmtId="172" fontId="33" fillId="0" borderId="41" xfId="60" applyNumberFormat="1" applyFont="1" applyBorder="1" applyAlignment="1">
      <alignment horizontal="center" vertical="center"/>
      <protection/>
    </xf>
    <xf numFmtId="172" fontId="33" fillId="0" borderId="62" xfId="60" applyNumberFormat="1" applyFont="1" applyBorder="1" applyAlignment="1">
      <alignment horizontal="center" vertical="center"/>
      <protection/>
    </xf>
    <xf numFmtId="172" fontId="33" fillId="0" borderId="41" xfId="60" applyNumberFormat="1" applyFont="1" applyBorder="1" applyAlignment="1">
      <alignment horizontal="center" vertical="center" wrapText="1"/>
      <protection/>
    </xf>
    <xf numFmtId="172" fontId="33" fillId="0" borderId="62" xfId="60" applyNumberFormat="1" applyFont="1" applyBorder="1" applyAlignment="1">
      <alignment horizontal="center" vertical="center" wrapText="1"/>
      <protection/>
    </xf>
    <xf numFmtId="49" fontId="13" fillId="0" borderId="63" xfId="60" applyNumberFormat="1" applyFont="1" applyBorder="1" applyAlignment="1">
      <alignment horizontal="left" vertical="center"/>
      <protection/>
    </xf>
    <xf numFmtId="49" fontId="13" fillId="0" borderId="64" xfId="60" applyNumberFormat="1" applyFont="1" applyBorder="1" applyAlignment="1">
      <alignment horizontal="left" vertical="center"/>
      <protection/>
    </xf>
    <xf numFmtId="49" fontId="13" fillId="0" borderId="18" xfId="60" applyNumberFormat="1" applyFont="1" applyBorder="1" applyAlignment="1">
      <alignment horizontal="left" vertical="center"/>
      <protection/>
    </xf>
    <xf numFmtId="49" fontId="13" fillId="0" borderId="17" xfId="60" applyNumberFormat="1" applyFont="1" applyBorder="1" applyAlignment="1">
      <alignment horizontal="left" vertical="center"/>
      <protection/>
    </xf>
    <xf numFmtId="49" fontId="13" fillId="0" borderId="19" xfId="60" applyNumberFormat="1" applyFont="1" applyBorder="1" applyAlignment="1" applyProtection="1">
      <alignment horizontal="left" vertical="center"/>
      <protection locked="0"/>
    </xf>
    <xf numFmtId="181" fontId="26" fillId="0" borderId="0" xfId="60" applyNumberFormat="1" applyFont="1" applyAlignment="1" applyProtection="1">
      <alignment horizontal="left" vertical="center" wrapText="1"/>
      <protection locked="0"/>
    </xf>
    <xf numFmtId="172" fontId="6" fillId="0" borderId="54" xfId="60" applyNumberFormat="1" applyFont="1" applyBorder="1" applyAlignment="1">
      <alignment horizontal="center" vertical="center" wrapText="1"/>
      <protection/>
    </xf>
    <xf numFmtId="172" fontId="3" fillId="0" borderId="0" xfId="60" applyNumberFormat="1" applyFont="1" applyAlignment="1">
      <alignment horizontal="left" vertical="center" wrapText="1"/>
      <protection/>
    </xf>
    <xf numFmtId="172" fontId="12" fillId="0" borderId="0" xfId="60" applyNumberFormat="1" applyFont="1" applyAlignment="1">
      <alignment horizontal="right" vertical="center" wrapText="1"/>
      <protection/>
    </xf>
    <xf numFmtId="49" fontId="18" fillId="0" borderId="64" xfId="60" applyNumberFormat="1" applyFont="1" applyBorder="1" applyAlignment="1" quotePrefix="1">
      <alignment horizontal="left" vertical="center" indent="1"/>
      <protection/>
    </xf>
    <xf numFmtId="49" fontId="12" fillId="0" borderId="54" xfId="60" applyNumberFormat="1" applyFont="1" applyBorder="1" applyAlignment="1" applyProtection="1">
      <alignment horizontal="left" vertical="center" indent="1"/>
      <protection locked="0"/>
    </xf>
    <xf numFmtId="181" fontId="12" fillId="0" borderId="41" xfId="60" applyNumberFormat="1" applyFont="1" applyBorder="1" applyAlignment="1">
      <alignment horizontal="left" vertical="center" wrapText="1" indent="1"/>
      <protection/>
    </xf>
    <xf numFmtId="0" fontId="31" fillId="0" borderId="0" xfId="60" applyFont="1" applyAlignment="1">
      <alignment vertical="top" textRotation="180"/>
      <protection/>
    </xf>
    <xf numFmtId="172" fontId="13" fillId="0" borderId="65" xfId="60" applyNumberFormat="1" applyFont="1" applyBorder="1" applyAlignment="1" applyProtection="1">
      <alignment horizontal="right" vertical="center" indent="1"/>
      <protection locked="0"/>
    </xf>
    <xf numFmtId="172" fontId="13" fillId="0" borderId="65" xfId="60" applyNumberFormat="1" applyFont="1" applyBorder="1" applyAlignment="1" applyProtection="1">
      <alignment horizontal="right" vertical="center" wrapText="1" indent="1"/>
      <protection locked="0"/>
    </xf>
    <xf numFmtId="172" fontId="12" fillId="0" borderId="58" xfId="60" applyNumberFormat="1" applyFont="1" applyBorder="1" applyAlignment="1">
      <alignment horizontal="right" vertical="center" wrapText="1" indent="1"/>
      <protection/>
    </xf>
    <xf numFmtId="172" fontId="18" fillId="0" borderId="39" xfId="60" applyNumberFormat="1" applyFont="1" applyBorder="1" applyAlignment="1" applyProtection="1">
      <alignment horizontal="right" vertical="center" wrapText="1" indent="1"/>
      <protection locked="0"/>
    </xf>
    <xf numFmtId="172" fontId="12" fillId="0" borderId="39" xfId="60" applyNumberFormat="1" applyFont="1" applyBorder="1" applyAlignment="1">
      <alignment horizontal="right" vertical="center" wrapText="1" indent="1"/>
      <protection/>
    </xf>
    <xf numFmtId="172" fontId="13" fillId="0" borderId="39" xfId="60" applyNumberFormat="1" applyFont="1" applyBorder="1" applyAlignment="1" applyProtection="1">
      <alignment horizontal="right" vertical="center" wrapText="1" indent="1"/>
      <protection locked="0"/>
    </xf>
    <xf numFmtId="172" fontId="12" fillId="0" borderId="41" xfId="60" applyNumberFormat="1" applyFont="1" applyBorder="1" applyAlignment="1">
      <alignment horizontal="right" vertical="center" indent="1"/>
      <protection/>
    </xf>
    <xf numFmtId="172" fontId="12" fillId="0" borderId="41" xfId="60" applyNumberFormat="1" applyFont="1" applyBorder="1" applyAlignment="1">
      <alignment horizontal="right" vertical="center" wrapText="1" indent="1"/>
      <protection/>
    </xf>
    <xf numFmtId="172" fontId="13" fillId="0" borderId="60" xfId="60" applyNumberFormat="1" applyFont="1" applyBorder="1" applyAlignment="1" applyProtection="1">
      <alignment horizontal="right" vertical="center" wrapText="1" indent="1"/>
      <protection locked="0"/>
    </xf>
    <xf numFmtId="172" fontId="12" fillId="0" borderId="59" xfId="60" applyNumberFormat="1" applyFont="1" applyBorder="1" applyAlignment="1">
      <alignment horizontal="right" vertical="center" wrapText="1" indent="1"/>
      <protection/>
    </xf>
    <xf numFmtId="0" fontId="16" fillId="0" borderId="11" xfId="0" applyFont="1" applyBorder="1" applyAlignment="1" applyProtection="1">
      <alignment horizontal="left" wrapText="1" indent="1"/>
      <protection locked="0"/>
    </xf>
    <xf numFmtId="0" fontId="16" fillId="0" borderId="15" xfId="0" applyFont="1" applyBorder="1" applyAlignment="1" applyProtection="1">
      <alignment horizontal="left" indent="1"/>
      <protection locked="0"/>
    </xf>
    <xf numFmtId="172" fontId="12" fillId="0" borderId="41" xfId="60" applyNumberFormat="1" applyFont="1" applyBorder="1" applyAlignment="1" applyProtection="1">
      <alignment horizontal="right" vertical="center" indent="1"/>
      <protection/>
    </xf>
    <xf numFmtId="172" fontId="13" fillId="0" borderId="58" xfId="60" applyNumberFormat="1" applyFont="1" applyBorder="1" applyAlignment="1" applyProtection="1">
      <alignment horizontal="right" vertical="center" wrapText="1" indent="1"/>
      <protection locked="0"/>
    </xf>
    <xf numFmtId="172" fontId="12" fillId="0" borderId="65" xfId="60" applyNumberFormat="1" applyFont="1" applyBorder="1" applyAlignment="1" applyProtection="1">
      <alignment horizontal="right" vertical="center" indent="1"/>
      <protection/>
    </xf>
    <xf numFmtId="172" fontId="34" fillId="0" borderId="39" xfId="60" applyNumberFormat="1" applyFont="1" applyBorder="1" applyAlignment="1" applyProtection="1">
      <alignment horizontal="right" vertical="center" indent="1"/>
      <protection/>
    </xf>
    <xf numFmtId="172" fontId="12" fillId="0" borderId="39" xfId="60" applyNumberFormat="1" applyFont="1" applyBorder="1" applyAlignment="1" applyProtection="1">
      <alignment horizontal="right" vertical="center" indent="1"/>
      <protection/>
    </xf>
    <xf numFmtId="172" fontId="12" fillId="0" borderId="60" xfId="60" applyNumberFormat="1" applyFont="1" applyBorder="1" applyAlignment="1" applyProtection="1">
      <alignment horizontal="right" vertical="center" indent="1"/>
      <protection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8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3" fillId="0" borderId="66" xfId="0" applyFont="1" applyBorder="1" applyAlignment="1" applyProtection="1">
      <alignment/>
      <protection locked="0"/>
    </xf>
    <xf numFmtId="172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3" fontId="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56" xfId="0" applyNumberFormat="1" applyFont="1" applyFill="1" applyBorder="1" applyAlignment="1" applyProtection="1">
      <alignment horizontal="right" vertical="center" wrapText="1" indent="1"/>
      <protection/>
    </xf>
    <xf numFmtId="3" fontId="16" fillId="0" borderId="11" xfId="0" applyNumberFormat="1" applyFont="1" applyBorder="1" applyAlignment="1" applyProtection="1">
      <alignment horizontal="right" vertical="top" wrapText="1"/>
      <protection locked="0"/>
    </xf>
    <xf numFmtId="0" fontId="0" fillId="0" borderId="41" xfId="0" applyFill="1" applyBorder="1" applyAlignment="1" applyProtection="1">
      <alignment vertical="center" wrapText="1"/>
      <protection/>
    </xf>
    <xf numFmtId="0" fontId="0" fillId="0" borderId="62" xfId="0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5" fillId="0" borderId="41" xfId="0" applyFont="1" applyFill="1" applyBorder="1" applyAlignment="1" applyProtection="1">
      <alignment horizontal="center" vertical="center" wrapText="1"/>
      <protection/>
    </xf>
    <xf numFmtId="0" fontId="8" fillId="0" borderId="41" xfId="0" applyFont="1" applyFill="1" applyBorder="1" applyAlignment="1" applyProtection="1">
      <alignment vertical="center" wrapText="1"/>
      <protection/>
    </xf>
    <xf numFmtId="172" fontId="1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41" xfId="0" applyFont="1" applyFill="1" applyBorder="1" applyAlignment="1" applyProtection="1">
      <alignment vertical="center" wrapText="1"/>
      <protection/>
    </xf>
    <xf numFmtId="0" fontId="6" fillId="0" borderId="56" xfId="0" applyFont="1" applyFill="1" applyBorder="1" applyAlignment="1" applyProtection="1">
      <alignment horizontal="center" vertical="center" wrapText="1"/>
      <protection locked="0"/>
    </xf>
    <xf numFmtId="0" fontId="12" fillId="0" borderId="46" xfId="0" applyFont="1" applyFill="1" applyBorder="1" applyAlignment="1" applyProtection="1">
      <alignment horizontal="center" vertical="center" wrapText="1"/>
      <protection locked="0"/>
    </xf>
    <xf numFmtId="172" fontId="12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38" xfId="0" applyFont="1" applyFill="1" applyBorder="1" applyAlignment="1" applyProtection="1">
      <alignment vertical="center" wrapText="1"/>
      <protection/>
    </xf>
    <xf numFmtId="0" fontId="8" fillId="0" borderId="39" xfId="0" applyFont="1" applyFill="1" applyBorder="1" applyAlignment="1" applyProtection="1">
      <alignment vertical="center" wrapText="1"/>
      <protection/>
    </xf>
    <xf numFmtId="0" fontId="1" fillId="0" borderId="39" xfId="0" applyFont="1" applyFill="1" applyBorder="1" applyAlignment="1" applyProtection="1">
      <alignment vertical="center" wrapText="1"/>
      <protection/>
    </xf>
    <xf numFmtId="0" fontId="1" fillId="0" borderId="60" xfId="0" applyFont="1" applyFill="1" applyBorder="1" applyAlignment="1" applyProtection="1">
      <alignment vertical="center" wrapText="1"/>
      <protection/>
    </xf>
    <xf numFmtId="0" fontId="1" fillId="0" borderId="38" xfId="0" applyFont="1" applyFill="1" applyBorder="1" applyAlignment="1" applyProtection="1">
      <alignment vertical="center" wrapText="1"/>
      <protection/>
    </xf>
    <xf numFmtId="3" fontId="16" fillId="0" borderId="37" xfId="0" applyNumberFormat="1" applyFont="1" applyBorder="1" applyAlignment="1" applyProtection="1">
      <alignment horizontal="right" vertical="top" wrapText="1"/>
      <protection locked="0"/>
    </xf>
    <xf numFmtId="0" fontId="7" fillId="0" borderId="38" xfId="0" applyFont="1" applyFill="1" applyBorder="1" applyAlignment="1" applyProtection="1">
      <alignment vertical="center" wrapText="1"/>
      <protection/>
    </xf>
    <xf numFmtId="0" fontId="0" fillId="0" borderId="39" xfId="0" applyFill="1" applyBorder="1" applyAlignment="1" applyProtection="1">
      <alignment vertical="center" wrapText="1"/>
      <protection/>
    </xf>
    <xf numFmtId="0" fontId="0" fillId="0" borderId="60" xfId="0" applyFill="1" applyBorder="1" applyAlignment="1" applyProtection="1">
      <alignment vertical="center" wrapText="1"/>
      <protection/>
    </xf>
    <xf numFmtId="0" fontId="12" fillId="0" borderId="41" xfId="0" applyFont="1" applyFill="1" applyBorder="1" applyAlignment="1" applyProtection="1">
      <alignment vertical="center"/>
      <protection/>
    </xf>
    <xf numFmtId="0" fontId="13" fillId="0" borderId="41" xfId="0" applyFont="1" applyFill="1" applyBorder="1" applyAlignment="1" applyProtection="1">
      <alignment horizontal="center" vertical="center" wrapText="1"/>
      <protection/>
    </xf>
    <xf numFmtId="172" fontId="12" fillId="0" borderId="31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3" fontId="36" fillId="0" borderId="11" xfId="0" applyNumberFormat="1" applyFont="1" applyBorder="1" applyAlignment="1">
      <alignment horizontal="right" vertical="top" wrapText="1"/>
    </xf>
    <xf numFmtId="0" fontId="13" fillId="0" borderId="71" xfId="61" applyFont="1" applyFill="1" applyBorder="1" applyAlignment="1" applyProtection="1">
      <alignment horizontal="left" vertical="center" wrapText="1" indent="1"/>
      <protection/>
    </xf>
    <xf numFmtId="0" fontId="13" fillId="0" borderId="37" xfId="61" applyFont="1" applyFill="1" applyBorder="1" applyAlignment="1" applyProtection="1">
      <alignment horizontal="left" vertical="center" wrapText="1" indent="1"/>
      <protection/>
    </xf>
    <xf numFmtId="0" fontId="13" fillId="0" borderId="44" xfId="61" applyFont="1" applyFill="1" applyBorder="1" applyAlignment="1" applyProtection="1">
      <alignment horizontal="left" vertical="center" wrapText="1" indent="1"/>
      <protection/>
    </xf>
    <xf numFmtId="3" fontId="36" fillId="0" borderId="13" xfId="0" applyNumberFormat="1" applyFont="1" applyBorder="1" applyAlignment="1">
      <alignment horizontal="right" vertical="top" wrapText="1"/>
    </xf>
    <xf numFmtId="3" fontId="36" fillId="0" borderId="29" xfId="0" applyNumberFormat="1" applyFont="1" applyBorder="1" applyAlignment="1">
      <alignment horizontal="right" vertical="top" wrapText="1"/>
    </xf>
    <xf numFmtId="0" fontId="12" fillId="0" borderId="46" xfId="61" applyFont="1" applyFill="1" applyBorder="1" applyAlignment="1" applyProtection="1">
      <alignment horizontal="left" vertical="center" wrapText="1" indent="1"/>
      <protection/>
    </xf>
    <xf numFmtId="0" fontId="22" fillId="0" borderId="52" xfId="0" applyFont="1" applyBorder="1" applyAlignment="1" applyProtection="1">
      <alignment horizontal="left" wrapText="1" indent="1"/>
      <protection/>
    </xf>
    <xf numFmtId="172" fontId="12" fillId="0" borderId="22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1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65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54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57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1" xfId="0" applyNumberFormat="1" applyFont="1" applyFill="1" applyBorder="1" applyAlignment="1" applyProtection="1">
      <alignment horizontal="right" vertical="center" wrapText="1" indent="1"/>
      <protection/>
    </xf>
    <xf numFmtId="3" fontId="16" fillId="0" borderId="11" xfId="0" applyNumberFormat="1" applyFont="1" applyBorder="1" applyAlignment="1">
      <alignment horizontal="right" vertical="top" wrapText="1"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2" fillId="0" borderId="72" xfId="0" applyFont="1" applyFill="1" applyBorder="1" applyAlignment="1" applyProtection="1">
      <alignment horizontal="left" vertical="center" wrapText="1" indent="1"/>
      <protection/>
    </xf>
    <xf numFmtId="0" fontId="12" fillId="0" borderId="35" xfId="0" applyFont="1" applyFill="1" applyBorder="1" applyAlignment="1" applyProtection="1">
      <alignment horizontal="center" vertical="center" wrapText="1"/>
      <protection/>
    </xf>
    <xf numFmtId="0" fontId="12" fillId="0" borderId="73" xfId="0" applyFont="1" applyFill="1" applyBorder="1" applyAlignment="1" applyProtection="1">
      <alignment horizontal="left" vertical="center" wrapText="1" indent="1"/>
      <protection/>
    </xf>
    <xf numFmtId="172" fontId="12" fillId="0" borderId="62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61" xfId="0" applyNumberFormat="1" applyFont="1" applyFill="1" applyBorder="1" applyAlignment="1" applyProtection="1">
      <alignment horizontal="right" vertical="center" wrapText="1" indent="1"/>
      <protection/>
    </xf>
    <xf numFmtId="49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73" xfId="61" applyFont="1" applyFill="1" applyBorder="1" applyAlignment="1" applyProtection="1">
      <alignment horizontal="left" vertical="center" wrapText="1" indent="1"/>
      <protection/>
    </xf>
    <xf numFmtId="3" fontId="36" fillId="0" borderId="71" xfId="0" applyNumberFormat="1" applyFont="1" applyBorder="1" applyAlignment="1">
      <alignment horizontal="right" vertical="top" wrapText="1"/>
    </xf>
    <xf numFmtId="3" fontId="36" fillId="0" borderId="37" xfId="0" applyNumberFormat="1" applyFont="1" applyBorder="1" applyAlignment="1">
      <alignment horizontal="right" vertical="top" wrapText="1"/>
    </xf>
    <xf numFmtId="3" fontId="36" fillId="0" borderId="74" xfId="0" applyNumberFormat="1" applyFont="1" applyBorder="1" applyAlignment="1">
      <alignment horizontal="right" vertical="top" wrapText="1"/>
    </xf>
    <xf numFmtId="0" fontId="12" fillId="0" borderId="35" xfId="0" applyFont="1" applyFill="1" applyBorder="1" applyAlignment="1" applyProtection="1">
      <alignment horizontal="center" vertical="center" wrapText="1"/>
      <protection/>
    </xf>
    <xf numFmtId="0" fontId="12" fillId="0" borderId="31" xfId="61" applyFont="1" applyFill="1" applyBorder="1" applyAlignment="1" applyProtection="1">
      <alignment horizontal="left" vertical="center" wrapText="1" indent="1"/>
      <protection/>
    </xf>
    <xf numFmtId="172" fontId="12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3" xfId="61" applyFont="1" applyFill="1" applyBorder="1" applyAlignment="1" applyProtection="1">
      <alignment horizontal="left" vertical="center" wrapText="1" indent="1"/>
      <protection/>
    </xf>
    <xf numFmtId="172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0" xfId="0" applyNumberFormat="1" applyFont="1" applyBorder="1" applyAlignment="1">
      <alignment horizontal="right" vertical="top" wrapText="1"/>
    </xf>
    <xf numFmtId="172" fontId="12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71" xfId="0" applyFont="1" applyFill="1" applyBorder="1" applyAlignment="1" applyProtection="1">
      <alignment vertical="center" wrapText="1"/>
      <protection/>
    </xf>
    <xf numFmtId="172" fontId="13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73" xfId="61" applyFont="1" applyFill="1" applyBorder="1" applyAlignment="1" applyProtection="1">
      <alignment horizontal="left" vertical="center" wrapText="1" indent="1"/>
      <protection/>
    </xf>
    <xf numFmtId="3" fontId="16" fillId="0" borderId="12" xfId="0" applyNumberFormat="1" applyFont="1" applyBorder="1" applyAlignment="1" applyProtection="1">
      <alignment horizontal="right" vertical="top" wrapText="1"/>
      <protection locked="0"/>
    </xf>
    <xf numFmtId="0" fontId="6" fillId="0" borderId="46" xfId="0" applyFont="1" applyFill="1" applyBorder="1" applyAlignment="1" applyProtection="1">
      <alignment horizontal="left" vertical="center" wrapText="1" indent="1"/>
      <protection/>
    </xf>
    <xf numFmtId="0" fontId="3" fillId="0" borderId="52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3" fontId="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1" xfId="0" applyFont="1" applyFill="1" applyBorder="1" applyAlignment="1" applyProtection="1">
      <alignment horizontal="center" vertical="center" wrapText="1"/>
      <protection/>
    </xf>
    <xf numFmtId="9" fontId="18" fillId="0" borderId="65" xfId="68" applyFont="1" applyFill="1" applyBorder="1" applyAlignment="1" applyProtection="1">
      <alignment vertical="center" wrapText="1"/>
      <protection/>
    </xf>
    <xf numFmtId="9" fontId="18" fillId="0" borderId="58" xfId="68" applyFont="1" applyFill="1" applyBorder="1" applyAlignment="1" applyProtection="1">
      <alignment vertical="center" wrapText="1"/>
      <protection/>
    </xf>
    <xf numFmtId="9" fontId="18" fillId="0" borderId="39" xfId="68" applyFont="1" applyFill="1" applyBorder="1" applyAlignment="1" applyProtection="1">
      <alignment vertical="center" wrapText="1"/>
      <protection/>
    </xf>
    <xf numFmtId="9" fontId="18" fillId="0" borderId="59" xfId="68" applyFont="1" applyFill="1" applyBorder="1" applyAlignment="1" applyProtection="1">
      <alignment vertical="center" wrapText="1"/>
      <protection/>
    </xf>
    <xf numFmtId="9" fontId="18" fillId="0" borderId="41" xfId="68" applyFont="1" applyFill="1" applyBorder="1" applyAlignment="1" applyProtection="1">
      <alignment vertical="center" wrapText="1"/>
      <protection/>
    </xf>
    <xf numFmtId="9" fontId="18" fillId="0" borderId="62" xfId="68" applyFont="1" applyFill="1" applyBorder="1" applyAlignment="1" applyProtection="1">
      <alignment vertical="center" wrapText="1"/>
      <protection/>
    </xf>
    <xf numFmtId="9" fontId="18" fillId="0" borderId="0" xfId="68" applyFont="1" applyFill="1" applyBorder="1" applyAlignment="1" applyProtection="1">
      <alignment vertical="center" wrapText="1"/>
      <protection/>
    </xf>
    <xf numFmtId="9" fontId="18" fillId="0" borderId="65" xfId="68" applyFont="1" applyFill="1" applyBorder="1" applyAlignment="1" applyProtection="1">
      <alignment horizontal="center" vertical="center" wrapText="1"/>
      <protection/>
    </xf>
    <xf numFmtId="9" fontId="12" fillId="0" borderId="41" xfId="68" applyFont="1" applyFill="1" applyBorder="1" applyAlignment="1" applyProtection="1">
      <alignment horizontal="center" vertical="center" wrapText="1"/>
      <protection/>
    </xf>
    <xf numFmtId="172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0" xfId="0" applyNumberFormat="1" applyFont="1" applyBorder="1" applyAlignment="1" applyProtection="1">
      <alignment horizontal="right" vertical="top" wrapText="1"/>
      <protection locked="0"/>
    </xf>
    <xf numFmtId="49" fontId="13" fillId="0" borderId="19" xfId="0" applyNumberFormat="1" applyFont="1" applyFill="1" applyBorder="1" applyAlignment="1" applyProtection="1">
      <alignment horizontal="center" vertical="center" wrapText="1"/>
      <protection/>
    </xf>
    <xf numFmtId="3" fontId="16" fillId="0" borderId="23" xfId="0" applyNumberFormat="1" applyFont="1" applyBorder="1" applyAlignment="1" applyProtection="1">
      <alignment horizontal="right" vertical="top" wrapText="1"/>
      <protection locked="0"/>
    </xf>
    <xf numFmtId="3" fontId="16" fillId="0" borderId="13" xfId="0" applyNumberFormat="1" applyFont="1" applyBorder="1" applyAlignment="1" applyProtection="1">
      <alignment horizontal="right" vertical="top" wrapText="1"/>
      <protection locked="0"/>
    </xf>
    <xf numFmtId="3" fontId="16" fillId="0" borderId="71" xfId="0" applyNumberFormat="1" applyFont="1" applyBorder="1" applyAlignment="1" applyProtection="1">
      <alignment horizontal="right" vertical="top" wrapText="1"/>
      <protection locked="0"/>
    </xf>
    <xf numFmtId="3" fontId="35" fillId="0" borderId="11" xfId="0" applyNumberFormat="1" applyFont="1" applyBorder="1" applyAlignment="1" applyProtection="1">
      <alignment horizontal="right" vertical="top" wrapText="1"/>
      <protection locked="0"/>
    </xf>
    <xf numFmtId="3" fontId="35" fillId="0" borderId="31" xfId="0" applyNumberFormat="1" applyFont="1" applyBorder="1" applyAlignment="1" applyProtection="1">
      <alignment horizontal="right" vertical="top" wrapText="1"/>
      <protection locked="0"/>
    </xf>
    <xf numFmtId="0" fontId="13" fillId="0" borderId="31" xfId="61" applyFont="1" applyFill="1" applyBorder="1" applyAlignment="1" applyProtection="1">
      <alignment horizontal="left" vertical="center" wrapText="1" indent="1"/>
      <protection/>
    </xf>
    <xf numFmtId="3" fontId="35" fillId="0" borderId="0" xfId="0" applyNumberFormat="1" applyFont="1" applyBorder="1" applyAlignment="1" applyProtection="1">
      <alignment horizontal="right" vertical="top" wrapText="1"/>
      <protection locked="0"/>
    </xf>
    <xf numFmtId="3" fontId="35" fillId="0" borderId="36" xfId="0" applyNumberFormat="1" applyFont="1" applyBorder="1" applyAlignment="1" applyProtection="1">
      <alignment horizontal="right" vertical="top" wrapText="1"/>
      <protection locked="0"/>
    </xf>
    <xf numFmtId="172" fontId="13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49" fontId="6" fillId="0" borderId="52" xfId="0" applyNumberFormat="1" applyFont="1" applyFill="1" applyBorder="1" applyAlignment="1" applyProtection="1">
      <alignment horizontal="right" vertical="center" indent="1"/>
      <protection locked="0"/>
    </xf>
    <xf numFmtId="172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52" xfId="0" applyNumberFormat="1" applyFont="1" applyBorder="1" applyAlignment="1" applyProtection="1">
      <alignment horizontal="right" vertical="top" wrapText="1"/>
      <protection locked="0"/>
    </xf>
    <xf numFmtId="0" fontId="0" fillId="0" borderId="40" xfId="0" applyFill="1" applyBorder="1" applyAlignment="1" applyProtection="1">
      <alignment horizontal="left" vertical="center" wrapText="1"/>
      <protection/>
    </xf>
    <xf numFmtId="172" fontId="87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42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vertical="center" wrapText="1"/>
      <protection/>
    </xf>
    <xf numFmtId="9" fontId="18" fillId="0" borderId="38" xfId="68" applyFont="1" applyFill="1" applyBorder="1" applyAlignment="1" applyProtection="1">
      <alignment vertical="center" wrapText="1"/>
      <protection/>
    </xf>
    <xf numFmtId="0" fontId="13" fillId="0" borderId="67" xfId="61" applyFont="1" applyFill="1" applyBorder="1" applyAlignment="1" applyProtection="1">
      <alignment horizontal="left" vertical="center" wrapText="1" indent="1"/>
      <protection/>
    </xf>
    <xf numFmtId="0" fontId="13" fillId="0" borderId="37" xfId="61" applyFont="1" applyFill="1" applyBorder="1" applyAlignment="1" applyProtection="1">
      <alignment horizontal="left" indent="6"/>
      <protection/>
    </xf>
    <xf numFmtId="0" fontId="13" fillId="0" borderId="37" xfId="61" applyFont="1" applyFill="1" applyBorder="1" applyAlignment="1" applyProtection="1">
      <alignment horizontal="left" vertical="center" wrapText="1" indent="6"/>
      <protection/>
    </xf>
    <xf numFmtId="0" fontId="13" fillId="0" borderId="77" xfId="61" applyFont="1" applyFill="1" applyBorder="1" applyAlignment="1" applyProtection="1">
      <alignment horizontal="left" vertical="center" wrapText="1" indent="6"/>
      <protection/>
    </xf>
    <xf numFmtId="0" fontId="12" fillId="0" borderId="72" xfId="61" applyFont="1" applyFill="1" applyBorder="1" applyAlignment="1" applyProtection="1">
      <alignment vertical="center" wrapText="1"/>
      <protection/>
    </xf>
    <xf numFmtId="172" fontId="12" fillId="0" borderId="22" xfId="61" applyNumberFormat="1" applyFont="1" applyFill="1" applyBorder="1" applyAlignment="1" applyProtection="1">
      <alignment horizontal="right" vertical="center" wrapText="1" indent="1"/>
      <protection/>
    </xf>
    <xf numFmtId="172" fontId="12" fillId="0" borderId="41" xfId="61" applyNumberFormat="1" applyFont="1" applyFill="1" applyBorder="1" applyAlignment="1" applyProtection="1">
      <alignment horizontal="right" vertical="center" wrapText="1" indent="1"/>
      <protection/>
    </xf>
    <xf numFmtId="3" fontId="16" fillId="0" borderId="26" xfId="0" applyNumberFormat="1" applyFont="1" applyBorder="1" applyAlignment="1" applyProtection="1">
      <alignment horizontal="right" vertical="top" wrapText="1"/>
      <protection locked="0"/>
    </xf>
    <xf numFmtId="172" fontId="13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77" xfId="61" applyFont="1" applyFill="1" applyBorder="1" applyAlignment="1" applyProtection="1">
      <alignment horizontal="left" vertical="center" wrapText="1" indent="1"/>
      <protection/>
    </xf>
    <xf numFmtId="3" fontId="16" fillId="0" borderId="57" xfId="0" applyNumberFormat="1" applyFont="1" applyBorder="1" applyAlignment="1">
      <alignment horizontal="right" vertical="top" wrapText="1"/>
    </xf>
    <xf numFmtId="172" fontId="12" fillId="0" borderId="78" xfId="61" applyNumberFormat="1" applyFont="1" applyFill="1" applyBorder="1" applyAlignment="1" applyProtection="1">
      <alignment horizontal="right" vertical="center" wrapText="1" indent="1"/>
      <protection/>
    </xf>
    <xf numFmtId="3" fontId="16" fillId="0" borderId="13" xfId="0" applyNumberFormat="1" applyFont="1" applyBorder="1" applyAlignment="1">
      <alignment horizontal="right" vertical="top" wrapText="1"/>
    </xf>
    <xf numFmtId="49" fontId="13" fillId="0" borderId="35" xfId="61" applyNumberFormat="1" applyFont="1" applyFill="1" applyBorder="1" applyAlignment="1" applyProtection="1">
      <alignment horizontal="center" vertical="center" wrapText="1"/>
      <protection/>
    </xf>
    <xf numFmtId="172" fontId="13" fillId="0" borderId="75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46" xfId="0" applyFont="1" applyBorder="1" applyAlignment="1" applyProtection="1">
      <alignment horizontal="left" vertical="center" wrapText="1" indent="1"/>
      <protection/>
    </xf>
    <xf numFmtId="3" fontId="16" fillId="0" borderId="12" xfId="0" applyNumberFormat="1" applyFont="1" applyBorder="1" applyAlignment="1">
      <alignment horizontal="right" vertical="top" wrapText="1"/>
    </xf>
    <xf numFmtId="0" fontId="16" fillId="0" borderId="13" xfId="0" applyFont="1" applyBorder="1" applyAlignment="1" applyProtection="1">
      <alignment horizontal="left" wrapText="1" indent="1"/>
      <protection/>
    </xf>
    <xf numFmtId="0" fontId="16" fillId="0" borderId="29" xfId="0" applyFont="1" applyBorder="1" applyAlignment="1" applyProtection="1">
      <alignment horizontal="left" wrapText="1" indent="1"/>
      <protection/>
    </xf>
    <xf numFmtId="0" fontId="12" fillId="0" borderId="46" xfId="61" applyFont="1" applyFill="1" applyBorder="1" applyAlignment="1" applyProtection="1">
      <alignment horizontal="left" vertical="center" wrapText="1" indent="1"/>
      <protection/>
    </xf>
    <xf numFmtId="172" fontId="12" fillId="0" borderId="53" xfId="61" applyNumberFormat="1" applyFont="1" applyFill="1" applyBorder="1" applyAlignment="1" applyProtection="1">
      <alignment horizontal="right" vertical="center" wrapText="1" indent="1"/>
      <protection/>
    </xf>
    <xf numFmtId="0" fontId="12" fillId="0" borderId="35" xfId="61" applyFont="1" applyFill="1" applyBorder="1" applyAlignment="1" applyProtection="1">
      <alignment horizontal="center" vertical="center" wrapText="1"/>
      <protection/>
    </xf>
    <xf numFmtId="0" fontId="17" fillId="0" borderId="31" xfId="0" applyFont="1" applyBorder="1" applyAlignment="1" applyProtection="1">
      <alignment horizontal="left" vertical="center" wrapText="1" indent="1"/>
      <protection/>
    </xf>
    <xf numFmtId="3" fontId="16" fillId="0" borderId="29" xfId="0" applyNumberFormat="1" applyFont="1" applyBorder="1" applyAlignment="1">
      <alignment horizontal="right" vertical="top" wrapText="1"/>
    </xf>
    <xf numFmtId="3" fontId="16" fillId="0" borderId="50" xfId="0" applyNumberFormat="1" applyFont="1" applyBorder="1" applyAlignment="1">
      <alignment horizontal="right" vertical="top" wrapText="1"/>
    </xf>
    <xf numFmtId="0" fontId="12" fillId="0" borderId="61" xfId="61" applyFont="1" applyFill="1" applyBorder="1" applyAlignment="1" applyProtection="1">
      <alignment horizontal="center" vertical="center" wrapText="1"/>
      <protection/>
    </xf>
    <xf numFmtId="0" fontId="12" fillId="0" borderId="41" xfId="61" applyFont="1" applyFill="1" applyBorder="1" applyAlignment="1" applyProtection="1">
      <alignment horizontal="left" vertical="center" wrapText="1" indent="1"/>
      <protection/>
    </xf>
    <xf numFmtId="172" fontId="12" fillId="0" borderId="41" xfId="61" applyNumberFormat="1" applyFont="1" applyFill="1" applyBorder="1" applyAlignment="1" applyProtection="1">
      <alignment horizontal="right" vertical="center" wrapText="1" indent="1"/>
      <protection/>
    </xf>
    <xf numFmtId="0" fontId="16" fillId="0" borderId="13" xfId="0" applyFont="1" applyBorder="1" applyAlignment="1">
      <alignment horizontal="left" vertical="top" wrapText="1"/>
    </xf>
    <xf numFmtId="0" fontId="16" fillId="0" borderId="31" xfId="0" applyFont="1" applyBorder="1" applyAlignment="1" applyProtection="1">
      <alignment horizontal="left" wrapText="1" indent="1"/>
      <protection/>
    </xf>
    <xf numFmtId="3" fontId="16" fillId="0" borderId="15" xfId="0" applyNumberFormat="1" applyFont="1" applyBorder="1" applyAlignment="1">
      <alignment horizontal="right" vertical="top" wrapText="1"/>
    </xf>
    <xf numFmtId="0" fontId="36" fillId="0" borderId="11" xfId="0" applyFont="1" applyBorder="1" applyAlignment="1">
      <alignment/>
    </xf>
    <xf numFmtId="172" fontId="13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3" xfId="61" applyNumberFormat="1" applyFont="1" applyFill="1" applyBorder="1" applyAlignment="1" applyProtection="1">
      <alignment horizontal="right" vertical="center" wrapText="1" indent="1"/>
      <protection/>
    </xf>
    <xf numFmtId="172" fontId="13" fillId="0" borderId="33" xfId="61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7" xfId="61" applyNumberFormat="1" applyFont="1" applyFill="1" applyBorder="1" applyAlignment="1" applyProtection="1">
      <alignment horizontal="right" vertical="center" wrapText="1"/>
      <protection locked="0"/>
    </xf>
    <xf numFmtId="0" fontId="6" fillId="0" borderId="74" xfId="61" applyFont="1" applyFill="1" applyBorder="1" applyAlignment="1" applyProtection="1">
      <alignment horizontal="center" vertical="center" wrapText="1"/>
      <protection locked="0"/>
    </xf>
    <xf numFmtId="0" fontId="12" fillId="0" borderId="0" xfId="61" applyFont="1" applyFill="1" applyBorder="1" applyAlignment="1" applyProtection="1">
      <alignment horizontal="center" vertical="center" wrapText="1"/>
      <protection/>
    </xf>
    <xf numFmtId="172" fontId="12" fillId="0" borderId="52" xfId="61" applyNumberFormat="1" applyFont="1" applyFill="1" applyBorder="1" applyAlignment="1" applyProtection="1">
      <alignment horizontal="right" vertical="center" wrapText="1" indent="1"/>
      <protection/>
    </xf>
    <xf numFmtId="3" fontId="16" fillId="0" borderId="71" xfId="0" applyNumberFormat="1" applyFont="1" applyBorder="1" applyAlignment="1">
      <alignment horizontal="right" vertical="top" wrapText="1"/>
    </xf>
    <xf numFmtId="3" fontId="16" fillId="0" borderId="37" xfId="0" applyNumberFormat="1" applyFont="1" applyBorder="1" applyAlignment="1">
      <alignment horizontal="right" vertical="top" wrapText="1"/>
    </xf>
    <xf numFmtId="3" fontId="16" fillId="0" borderId="74" xfId="0" applyNumberFormat="1" applyFont="1" applyBorder="1" applyAlignment="1">
      <alignment horizontal="right" vertical="top" wrapText="1"/>
    </xf>
    <xf numFmtId="172" fontId="13" fillId="0" borderId="68" xfId="61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7" xfId="61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76" xfId="61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52" xfId="61" applyNumberFormat="1" applyFont="1" applyFill="1" applyBorder="1" applyAlignment="1" applyProtection="1">
      <alignment horizontal="right" vertical="center" wrapText="1" indent="1"/>
      <protection/>
    </xf>
    <xf numFmtId="3" fontId="16" fillId="0" borderId="79" xfId="0" applyNumberFormat="1" applyFont="1" applyBorder="1" applyAlignment="1">
      <alignment horizontal="right" vertical="top" wrapText="1"/>
    </xf>
    <xf numFmtId="172" fontId="13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77" xfId="0" applyNumberFormat="1" applyFont="1" applyBorder="1" applyAlignment="1">
      <alignment horizontal="right" vertical="top" wrapText="1"/>
    </xf>
    <xf numFmtId="172" fontId="13" fillId="0" borderId="68" xfId="61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7" xfId="61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76" xfId="61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52" xfId="61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56" xfId="61" applyNumberFormat="1" applyFont="1" applyFill="1" applyBorder="1" applyAlignment="1" applyProtection="1">
      <alignment horizontal="right" vertical="center" wrapText="1" indent="1"/>
      <protection/>
    </xf>
    <xf numFmtId="172" fontId="13" fillId="0" borderId="70" xfId="61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52" xfId="0" applyNumberFormat="1" applyFont="1" applyBorder="1" applyAlignment="1" applyProtection="1">
      <alignment horizontal="right" vertical="center" wrapText="1" indent="1"/>
      <protection/>
    </xf>
    <xf numFmtId="172" fontId="17" fillId="0" borderId="52" xfId="0" applyNumberFormat="1" applyFont="1" applyBorder="1" applyAlignment="1" applyProtection="1">
      <alignment horizontal="right" vertical="center" wrapText="1" indent="1"/>
      <protection locked="0"/>
    </xf>
    <xf numFmtId="172" fontId="15" fillId="0" borderId="52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16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Fill="1" applyBorder="1" applyAlignment="1" applyProtection="1">
      <alignment horizontal="center" vertical="center" wrapText="1"/>
      <protection/>
    </xf>
    <xf numFmtId="0" fontId="13" fillId="0" borderId="80" xfId="61" applyFont="1" applyFill="1" applyBorder="1" applyProtection="1">
      <alignment/>
      <protection/>
    </xf>
    <xf numFmtId="0" fontId="13" fillId="0" borderId="81" xfId="61" applyFont="1" applyFill="1" applyBorder="1" applyAlignment="1" applyProtection="1">
      <alignment horizontal="center"/>
      <protection/>
    </xf>
    <xf numFmtId="0" fontId="0" fillId="0" borderId="28" xfId="61" applyFont="1" applyFill="1" applyBorder="1" applyProtection="1">
      <alignment/>
      <protection/>
    </xf>
    <xf numFmtId="9" fontId="13" fillId="0" borderId="28" xfId="68" applyFont="1" applyFill="1" applyBorder="1" applyAlignment="1" applyProtection="1">
      <alignment/>
      <protection/>
    </xf>
    <xf numFmtId="9" fontId="13" fillId="0" borderId="82" xfId="68" applyFont="1" applyFill="1" applyBorder="1" applyAlignment="1" applyProtection="1">
      <alignment/>
      <protection/>
    </xf>
    <xf numFmtId="9" fontId="13" fillId="0" borderId="55" xfId="68" applyFont="1" applyFill="1" applyBorder="1" applyAlignment="1" applyProtection="1">
      <alignment/>
      <protection/>
    </xf>
    <xf numFmtId="0" fontId="12" fillId="0" borderId="25" xfId="61" applyFont="1" applyFill="1" applyBorder="1" applyAlignment="1" applyProtection="1">
      <alignment horizontal="left" vertical="center" wrapText="1" indent="1"/>
      <protection/>
    </xf>
    <xf numFmtId="0" fontId="36" fillId="0" borderId="13" xfId="0" applyFont="1" applyBorder="1" applyAlignment="1">
      <alignment/>
    </xf>
    <xf numFmtId="9" fontId="13" fillId="0" borderId="80" xfId="68" applyFont="1" applyFill="1" applyBorder="1" applyAlignment="1" applyProtection="1">
      <alignment/>
      <protection/>
    </xf>
    <xf numFmtId="9" fontId="13" fillId="0" borderId="26" xfId="68" applyFont="1" applyFill="1" applyBorder="1" applyAlignment="1" applyProtection="1">
      <alignment/>
      <protection/>
    </xf>
    <xf numFmtId="0" fontId="16" fillId="0" borderId="29" xfId="0" applyFont="1" applyBorder="1" applyAlignment="1" applyProtection="1">
      <alignment horizontal="left" vertical="center" wrapText="1" indent="1"/>
      <protection/>
    </xf>
    <xf numFmtId="9" fontId="12" fillId="0" borderId="28" xfId="68" applyFont="1" applyFill="1" applyBorder="1" applyAlignment="1" applyProtection="1">
      <alignment/>
      <protection/>
    </xf>
    <xf numFmtId="172" fontId="13" fillId="0" borderId="33" xfId="61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56" xfId="0" applyFont="1" applyFill="1" applyBorder="1" applyAlignment="1" applyProtection="1">
      <alignment horizontal="right" vertical="center"/>
      <protection locked="0"/>
    </xf>
    <xf numFmtId="0" fontId="2" fillId="0" borderId="56" xfId="61" applyFill="1" applyBorder="1" applyProtection="1">
      <alignment/>
      <protection locked="0"/>
    </xf>
    <xf numFmtId="0" fontId="2" fillId="0" borderId="57" xfId="61" applyFill="1" applyBorder="1" applyProtection="1">
      <alignment/>
      <protection/>
    </xf>
    <xf numFmtId="0" fontId="13" fillId="0" borderId="83" xfId="61" applyFont="1" applyFill="1" applyBorder="1" applyAlignment="1" applyProtection="1">
      <alignment horizontal="center"/>
      <protection/>
    </xf>
    <xf numFmtId="0" fontId="0" fillId="0" borderId="33" xfId="61" applyFont="1" applyFill="1" applyBorder="1" applyProtection="1">
      <alignment/>
      <protection/>
    </xf>
    <xf numFmtId="0" fontId="0" fillId="0" borderId="26" xfId="61" applyFont="1" applyFill="1" applyBorder="1" applyProtection="1">
      <alignment/>
      <protection/>
    </xf>
    <xf numFmtId="0" fontId="0" fillId="0" borderId="27" xfId="61" applyFont="1" applyFill="1" applyBorder="1" applyProtection="1">
      <alignment/>
      <protection/>
    </xf>
    <xf numFmtId="9" fontId="13" fillId="0" borderId="33" xfId="68" applyFont="1" applyFill="1" applyBorder="1" applyAlignment="1" applyProtection="1">
      <alignment/>
      <protection/>
    </xf>
    <xf numFmtId="9" fontId="13" fillId="0" borderId="27" xfId="68" applyFont="1" applyFill="1" applyBorder="1" applyAlignment="1" applyProtection="1">
      <alignment/>
      <protection/>
    </xf>
    <xf numFmtId="0" fontId="0" fillId="0" borderId="83" xfId="61" applyFont="1" applyFill="1" applyBorder="1" applyProtection="1">
      <alignment/>
      <protection/>
    </xf>
    <xf numFmtId="3" fontId="16" fillId="0" borderId="79" xfId="0" applyNumberFormat="1" applyFont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right"/>
      <protection/>
    </xf>
    <xf numFmtId="0" fontId="12" fillId="0" borderId="31" xfId="61" applyFont="1" applyFill="1" applyBorder="1" applyAlignment="1" applyProtection="1">
      <alignment horizontal="center" vertical="center" wrapText="1"/>
      <protection/>
    </xf>
    <xf numFmtId="0" fontId="12" fillId="0" borderId="53" xfId="61" applyFont="1" applyFill="1" applyBorder="1" applyAlignment="1" applyProtection="1">
      <alignment horizontal="center" vertical="center" wrapText="1"/>
      <protection/>
    </xf>
    <xf numFmtId="0" fontId="2" fillId="0" borderId="80" xfId="61" applyFill="1" applyBorder="1" applyProtection="1">
      <alignment/>
      <protection/>
    </xf>
    <xf numFmtId="0" fontId="2" fillId="0" borderId="81" xfId="61" applyFill="1" applyBorder="1" applyProtection="1">
      <alignment/>
      <protection/>
    </xf>
    <xf numFmtId="0" fontId="2" fillId="0" borderId="28" xfId="61" applyFill="1" applyBorder="1" applyProtection="1">
      <alignment/>
      <protection/>
    </xf>
    <xf numFmtId="172" fontId="17" fillId="0" borderId="31" xfId="0" applyNumberFormat="1" applyFont="1" applyBorder="1" applyAlignment="1" applyProtection="1">
      <alignment horizontal="right" vertical="center" wrapText="1" indent="1"/>
      <protection locked="0"/>
    </xf>
    <xf numFmtId="172" fontId="17" fillId="0" borderId="53" xfId="0" applyNumberFormat="1" applyFont="1" applyBorder="1" applyAlignment="1" applyProtection="1">
      <alignment horizontal="right" vertical="center" wrapText="1" indent="1"/>
      <protection locked="0"/>
    </xf>
    <xf numFmtId="172" fontId="17" fillId="0" borderId="36" xfId="0" applyNumberFormat="1" applyFont="1" applyBorder="1" applyAlignment="1" applyProtection="1">
      <alignment horizontal="right" vertical="center" wrapText="1" indent="1"/>
      <protection locked="0"/>
    </xf>
    <xf numFmtId="0" fontId="13" fillId="0" borderId="50" xfId="61" applyFont="1" applyFill="1" applyBorder="1" applyProtection="1">
      <alignment/>
      <protection/>
    </xf>
    <xf numFmtId="0" fontId="2" fillId="0" borderId="26" xfId="61" applyFill="1" applyBorder="1" applyProtection="1">
      <alignment/>
      <protection/>
    </xf>
    <xf numFmtId="0" fontId="2" fillId="0" borderId="33" xfId="61" applyFill="1" applyBorder="1" applyProtection="1">
      <alignment/>
      <protection/>
    </xf>
    <xf numFmtId="0" fontId="2" fillId="0" borderId="27" xfId="61" applyFill="1" applyBorder="1" applyProtection="1">
      <alignment/>
      <protection/>
    </xf>
    <xf numFmtId="172" fontId="13" fillId="0" borderId="11" xfId="0" applyNumberFormat="1" applyFont="1" applyBorder="1" applyAlignment="1" applyProtection="1">
      <alignment vertical="center" wrapText="1"/>
      <protection locked="0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172" fontId="11" fillId="0" borderId="11" xfId="0" applyNumberFormat="1" applyFont="1" applyBorder="1" applyAlignment="1" applyProtection="1">
      <alignment vertical="center" wrapText="1"/>
      <protection locked="0"/>
    </xf>
    <xf numFmtId="49" fontId="11" fillId="0" borderId="11" xfId="0" applyNumberFormat="1" applyFont="1" applyBorder="1" applyAlignment="1" applyProtection="1">
      <alignment horizontal="center" vertical="center" wrapText="1"/>
      <protection locked="0"/>
    </xf>
    <xf numFmtId="172" fontId="13" fillId="0" borderId="17" xfId="0" applyNumberFormat="1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/>
      <protection locked="0"/>
    </xf>
    <xf numFmtId="172" fontId="13" fillId="0" borderId="17" xfId="0" applyNumberFormat="1" applyFont="1" applyBorder="1" applyAlignment="1" applyProtection="1">
      <alignment horizontal="left" vertical="center" wrapText="1" indent="1"/>
      <protection locked="0"/>
    </xf>
    <xf numFmtId="172" fontId="13" fillId="0" borderId="11" xfId="0" applyNumberFormat="1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6" fillId="0" borderId="54" xfId="0" applyFont="1" applyFill="1" applyBorder="1" applyAlignment="1" applyProtection="1" quotePrefix="1">
      <alignment horizontal="right" vertical="center" indent="1"/>
      <protection locked="0"/>
    </xf>
    <xf numFmtId="49" fontId="6" fillId="0" borderId="54" xfId="0" applyNumberFormat="1" applyFont="1" applyFill="1" applyBorder="1" applyAlignment="1" applyProtection="1">
      <alignment horizontal="right" vertical="center" indent="1"/>
      <protection locked="0"/>
    </xf>
    <xf numFmtId="0" fontId="12" fillId="0" borderId="46" xfId="0" applyFont="1" applyFill="1" applyBorder="1" applyAlignment="1" applyProtection="1">
      <alignment horizontal="center" vertical="center" wrapText="1"/>
      <protection/>
    </xf>
    <xf numFmtId="172" fontId="12" fillId="0" borderId="36" xfId="61" applyNumberFormat="1" applyFont="1" applyFill="1" applyBorder="1" applyAlignment="1" applyProtection="1">
      <alignment horizontal="right" vertical="center" wrapText="1" indent="1"/>
      <protection/>
    </xf>
    <xf numFmtId="172" fontId="13" fillId="0" borderId="69" xfId="61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36" xfId="61" applyNumberFormat="1" applyFont="1" applyFill="1" applyBorder="1" applyAlignment="1" applyProtection="1">
      <alignment horizontal="right" vertical="center" wrapText="1" indent="1"/>
      <protection/>
    </xf>
    <xf numFmtId="3" fontId="16" fillId="0" borderId="56" xfId="0" applyNumberFormat="1" applyFont="1" applyBorder="1" applyAlignment="1">
      <alignment horizontal="right" vertical="top" wrapText="1"/>
    </xf>
    <xf numFmtId="3" fontId="16" fillId="0" borderId="36" xfId="0" applyNumberFormat="1" applyFont="1" applyBorder="1" applyAlignment="1">
      <alignment horizontal="right" vertical="top" wrapText="1"/>
    </xf>
    <xf numFmtId="172" fontId="12" fillId="0" borderId="54" xfId="61" applyNumberFormat="1" applyFont="1" applyFill="1" applyBorder="1" applyAlignment="1" applyProtection="1">
      <alignment horizontal="right" vertical="center" wrapText="1" indent="1"/>
      <protection/>
    </xf>
    <xf numFmtId="172" fontId="13" fillId="0" borderId="70" xfId="6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62" xfId="0" applyFont="1" applyFill="1" applyBorder="1" applyAlignment="1" applyProtection="1">
      <alignment vertical="center"/>
      <protection/>
    </xf>
    <xf numFmtId="9" fontId="13" fillId="0" borderId="41" xfId="68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vertical="center"/>
    </xf>
    <xf numFmtId="0" fontId="6" fillId="0" borderId="4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3" fillId="0" borderId="50" xfId="0" applyFont="1" applyFill="1" applyBorder="1" applyAlignment="1" applyProtection="1">
      <alignment vertical="center"/>
      <protection/>
    </xf>
    <xf numFmtId="0" fontId="5" fillId="0" borderId="27" xfId="0" applyFont="1" applyFill="1" applyBorder="1" applyAlignment="1">
      <alignment horizontal="center" vertical="center" wrapText="1"/>
    </xf>
    <xf numFmtId="9" fontId="13" fillId="0" borderId="33" xfId="68" applyFont="1" applyFill="1" applyBorder="1" applyAlignment="1">
      <alignment horizontal="center" vertical="center" wrapText="1"/>
    </xf>
    <xf numFmtId="9" fontId="13" fillId="0" borderId="26" xfId="68" applyFont="1" applyFill="1" applyBorder="1" applyAlignment="1">
      <alignment horizontal="center" vertical="center" wrapText="1"/>
    </xf>
    <xf numFmtId="9" fontId="13" fillId="0" borderId="27" xfId="68" applyFont="1" applyFill="1" applyBorder="1" applyAlignment="1">
      <alignment horizontal="center" vertical="center" wrapText="1"/>
    </xf>
    <xf numFmtId="9" fontId="13" fillId="0" borderId="83" xfId="68" applyFont="1" applyFill="1" applyBorder="1" applyAlignment="1">
      <alignment horizontal="center" vertical="center" wrapText="1"/>
    </xf>
    <xf numFmtId="0" fontId="0" fillId="0" borderId="4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wrapText="1" indent="1"/>
      <protection/>
    </xf>
    <xf numFmtId="0" fontId="13" fillId="0" borderId="11" xfId="0" applyFont="1" applyBorder="1" applyAlignment="1">
      <alignment/>
    </xf>
    <xf numFmtId="0" fontId="0" fillId="36" borderId="13" xfId="0" applyFill="1" applyBorder="1" applyAlignment="1">
      <alignment/>
    </xf>
    <xf numFmtId="0" fontId="89" fillId="0" borderId="0" xfId="0" applyFont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5" fillId="35" borderId="0" xfId="0" applyFont="1" applyFill="1" applyAlignment="1" applyProtection="1">
      <alignment horizontal="center"/>
      <protection locked="0"/>
    </xf>
    <xf numFmtId="0" fontId="5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75" xfId="61" applyFont="1" applyFill="1" applyBorder="1" applyAlignment="1" applyProtection="1">
      <alignment horizontal="center" vertical="center" wrapText="1"/>
      <protection/>
    </xf>
    <xf numFmtId="0" fontId="6" fillId="0" borderId="13" xfId="61" applyFont="1" applyFill="1" applyBorder="1" applyAlignment="1" applyProtection="1">
      <alignment horizontal="center" vertical="center" wrapText="1"/>
      <protection/>
    </xf>
    <xf numFmtId="0" fontId="6" fillId="0" borderId="71" xfId="61" applyFont="1" applyFill="1" applyBorder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/>
      <protection/>
    </xf>
    <xf numFmtId="172" fontId="5" fillId="0" borderId="0" xfId="61" applyNumberFormat="1" applyFont="1" applyFill="1" applyBorder="1" applyAlignment="1" applyProtection="1">
      <alignment horizontal="center" vertical="center"/>
      <protection locked="0"/>
    </xf>
    <xf numFmtId="172" fontId="5" fillId="0" borderId="0" xfId="61" applyNumberFormat="1" applyFont="1" applyFill="1" applyBorder="1" applyAlignment="1" applyProtection="1">
      <alignment horizontal="center" vertical="center"/>
      <protection/>
    </xf>
    <xf numFmtId="172" fontId="20" fillId="0" borderId="84" xfId="61" applyNumberFormat="1" applyFont="1" applyFill="1" applyBorder="1" applyAlignment="1" applyProtection="1">
      <alignment horizontal="left" vertical="center"/>
      <protection locked="0"/>
    </xf>
    <xf numFmtId="172" fontId="20" fillId="0" borderId="56" xfId="61" applyNumberFormat="1" applyFont="1" applyFill="1" applyBorder="1" applyAlignment="1" applyProtection="1">
      <alignment horizontal="left" vertical="center"/>
      <protection locked="0"/>
    </xf>
    <xf numFmtId="172" fontId="20" fillId="0" borderId="0" xfId="61" applyNumberFormat="1" applyFont="1" applyFill="1" applyBorder="1" applyAlignment="1" applyProtection="1">
      <alignment horizontal="left"/>
      <protection/>
    </xf>
    <xf numFmtId="0" fontId="8" fillId="0" borderId="0" xfId="61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5" fillId="0" borderId="0" xfId="6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61" applyFont="1" applyFill="1" applyAlignment="1" applyProtection="1">
      <alignment horizontal="center" vertical="center"/>
      <protection locked="0"/>
    </xf>
    <xf numFmtId="172" fontId="20" fillId="0" borderId="36" xfId="61" applyNumberFormat="1" applyFont="1" applyFill="1" applyBorder="1" applyAlignment="1" applyProtection="1">
      <alignment horizontal="left" vertical="center"/>
      <protection/>
    </xf>
    <xf numFmtId="0" fontId="6" fillId="0" borderId="24" xfId="61" applyFont="1" applyFill="1" applyBorder="1" applyAlignment="1" applyProtection="1">
      <alignment horizontal="center" vertical="center" wrapText="1"/>
      <protection/>
    </xf>
    <xf numFmtId="0" fontId="6" fillId="0" borderId="35" xfId="61" applyFont="1" applyFill="1" applyBorder="1" applyAlignment="1" applyProtection="1">
      <alignment horizontal="center" vertical="center" wrapText="1"/>
      <protection/>
    </xf>
    <xf numFmtId="0" fontId="6" fillId="0" borderId="25" xfId="61" applyFont="1" applyFill="1" applyBorder="1" applyAlignment="1" applyProtection="1">
      <alignment horizontal="center" vertical="center" wrapText="1"/>
      <protection/>
    </xf>
    <xf numFmtId="0" fontId="6" fillId="0" borderId="31" xfId="61" applyFont="1" applyFill="1" applyBorder="1" applyAlignment="1" applyProtection="1">
      <alignment horizontal="center" vertical="center" wrapText="1"/>
      <protection/>
    </xf>
    <xf numFmtId="172" fontId="6" fillId="0" borderId="65" xfId="0" applyNumberFormat="1" applyFont="1" applyFill="1" applyBorder="1" applyAlignment="1" applyProtection="1">
      <alignment horizontal="center" vertical="center" wrapText="1"/>
      <protection locked="0"/>
    </xf>
    <xf numFmtId="172" fontId="6" fillId="0" borderId="62" xfId="0" applyNumberFormat="1" applyFont="1" applyFill="1" applyBorder="1" applyAlignment="1" applyProtection="1">
      <alignment horizontal="center" vertical="center" wrapText="1"/>
      <protection locked="0"/>
    </xf>
    <xf numFmtId="172" fontId="90" fillId="0" borderId="56" xfId="0" applyNumberFormat="1" applyFont="1" applyFill="1" applyBorder="1" applyAlignment="1" applyProtection="1">
      <alignment horizontal="center" vertical="center" wrapText="1"/>
      <protection/>
    </xf>
    <xf numFmtId="172" fontId="8" fillId="0" borderId="0" xfId="0" applyNumberFormat="1" applyFont="1" applyFill="1" applyAlignment="1" applyProtection="1">
      <alignment horizontal="center" textRotation="180" wrapText="1"/>
      <protection locked="0"/>
    </xf>
    <xf numFmtId="172" fontId="5" fillId="0" borderId="0" xfId="0" applyNumberFormat="1" applyFont="1" applyFill="1" applyAlignment="1" applyProtection="1">
      <alignment horizontal="center" vertical="center" wrapText="1"/>
      <protection locked="0"/>
    </xf>
    <xf numFmtId="172" fontId="8" fillId="0" borderId="0" xfId="0" applyNumberFormat="1" applyFont="1" applyFill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172" fontId="3" fillId="0" borderId="65" xfId="60" applyNumberFormat="1" applyFont="1" applyBorder="1" applyAlignment="1">
      <alignment horizontal="center" vertical="center" wrapText="1"/>
      <protection/>
    </xf>
    <xf numFmtId="0" fontId="91" fillId="0" borderId="62" xfId="0" applyFont="1" applyBorder="1" applyAlignment="1">
      <alignment horizontal="center" vertical="center" wrapText="1"/>
    </xf>
    <xf numFmtId="172" fontId="12" fillId="0" borderId="54" xfId="60" applyNumberFormat="1" applyFont="1" applyBorder="1" applyAlignment="1" applyProtection="1">
      <alignment horizontal="center" vertical="center" wrapText="1"/>
      <protection/>
    </xf>
    <xf numFmtId="172" fontId="12" fillId="0" borderId="52" xfId="60" applyNumberFormat="1" applyFont="1" applyBorder="1" applyAlignment="1" applyProtection="1">
      <alignment horizontal="center" vertical="center" wrapText="1"/>
      <protection/>
    </xf>
    <xf numFmtId="0" fontId="0" fillId="0" borderId="43" xfId="60" applyBorder="1" applyAlignment="1" applyProtection="1">
      <alignment horizontal="center" vertical="center"/>
      <protection/>
    </xf>
    <xf numFmtId="0" fontId="0" fillId="0" borderId="52" xfId="60" applyBorder="1" applyAlignment="1" applyProtection="1">
      <alignment horizontal="center" vertical="center"/>
      <protection/>
    </xf>
    <xf numFmtId="172" fontId="19" fillId="0" borderId="0" xfId="60" applyNumberFormat="1" applyFont="1" applyAlignment="1" applyProtection="1">
      <alignment horizontal="left" vertical="center" wrapText="1"/>
      <protection locked="0"/>
    </xf>
    <xf numFmtId="172" fontId="0" fillId="0" borderId="0" xfId="60" applyNumberFormat="1" applyAlignment="1" applyProtection="1">
      <alignment horizontal="left" vertical="center" wrapText="1"/>
      <protection locked="0"/>
    </xf>
    <xf numFmtId="172" fontId="4" fillId="0" borderId="36" xfId="60" applyNumberFormat="1" applyFont="1" applyBorder="1" applyAlignment="1" applyProtection="1">
      <alignment horizontal="right" vertical="center"/>
      <protection locked="0"/>
    </xf>
    <xf numFmtId="172" fontId="6" fillId="0" borderId="84" xfId="60" applyNumberFormat="1" applyFont="1" applyBorder="1" applyAlignment="1">
      <alignment horizontal="center" vertical="center"/>
      <protection/>
    </xf>
    <xf numFmtId="172" fontId="6" fillId="0" borderId="40" xfId="60" applyNumberFormat="1" applyFont="1" applyBorder="1" applyAlignment="1">
      <alignment horizontal="center" vertical="center"/>
      <protection/>
    </xf>
    <xf numFmtId="172" fontId="6" fillId="0" borderId="61" xfId="60" applyNumberFormat="1" applyFont="1" applyBorder="1" applyAlignment="1">
      <alignment horizontal="center" vertical="center"/>
      <protection/>
    </xf>
    <xf numFmtId="172" fontId="6" fillId="0" borderId="84" xfId="60" applyNumberFormat="1" applyFont="1" applyBorder="1" applyAlignment="1">
      <alignment horizontal="center" vertical="center" wrapText="1"/>
      <protection/>
    </xf>
    <xf numFmtId="172" fontId="6" fillId="0" borderId="56" xfId="60" applyNumberFormat="1" applyFont="1" applyBorder="1" applyAlignment="1">
      <alignment horizontal="center" vertical="center" wrapText="1"/>
      <protection/>
    </xf>
    <xf numFmtId="0" fontId="0" fillId="0" borderId="56" xfId="60" applyBorder="1" applyAlignment="1">
      <alignment horizontal="center" vertical="center" wrapText="1"/>
      <protection/>
    </xf>
    <xf numFmtId="0" fontId="0" fillId="0" borderId="57" xfId="60" applyBorder="1" applyAlignment="1">
      <alignment horizontal="center" vertical="center" wrapText="1"/>
      <protection/>
    </xf>
    <xf numFmtId="172" fontId="3" fillId="0" borderId="42" xfId="60" applyNumberFormat="1" applyFont="1" applyBorder="1" applyAlignment="1">
      <alignment horizontal="center" vertical="center"/>
      <protection/>
    </xf>
    <xf numFmtId="0" fontId="91" fillId="0" borderId="62" xfId="0" applyFont="1" applyBorder="1" applyAlignment="1">
      <alignment horizontal="center" vertical="center"/>
    </xf>
    <xf numFmtId="172" fontId="6" fillId="0" borderId="54" xfId="60" applyNumberFormat="1" applyFont="1" applyBorder="1" applyAlignment="1">
      <alignment horizontal="center" vertical="center" wrapText="1"/>
      <protection/>
    </xf>
    <xf numFmtId="0" fontId="0" fillId="0" borderId="52" xfId="0" applyBorder="1" applyAlignment="1">
      <alignment horizontal="center" vertical="center" wrapText="1"/>
    </xf>
    <xf numFmtId="172" fontId="6" fillId="0" borderId="65" xfId="60" applyNumberFormat="1" applyFont="1" applyBorder="1" applyAlignment="1" applyProtection="1">
      <alignment horizontal="center" vertical="center" wrapText="1"/>
      <protection locked="0"/>
    </xf>
    <xf numFmtId="0" fontId="0" fillId="0" borderId="62" xfId="0" applyBorder="1" applyAlignment="1" applyProtection="1">
      <alignment horizontal="center" vertical="center" wrapText="1"/>
      <protection locked="0"/>
    </xf>
    <xf numFmtId="181" fontId="26" fillId="0" borderId="56" xfId="60" applyNumberFormat="1" applyFont="1" applyBorder="1" applyAlignment="1" applyProtection="1">
      <alignment horizontal="left" vertical="center" wrapText="1"/>
      <protection locked="0"/>
    </xf>
    <xf numFmtId="0" fontId="8" fillId="0" borderId="0" xfId="60" applyFont="1" applyAlignment="1">
      <alignment horizontal="right" vertical="center"/>
      <protection/>
    </xf>
    <xf numFmtId="181" fontId="5" fillId="0" borderId="0" xfId="60" applyNumberFormat="1" applyFont="1" applyAlignment="1" applyProtection="1">
      <alignment horizontal="center" vertical="center" wrapText="1"/>
      <protection locked="0"/>
    </xf>
    <xf numFmtId="0" fontId="31" fillId="0" borderId="0" xfId="60" applyFont="1" applyAlignment="1">
      <alignment horizontal="center" textRotation="180"/>
      <protection/>
    </xf>
    <xf numFmtId="172" fontId="4" fillId="0" borderId="36" xfId="60" applyNumberFormat="1" applyFont="1" applyBorder="1" applyAlignment="1">
      <alignment horizontal="right" vertical="center"/>
      <protection/>
    </xf>
    <xf numFmtId="172" fontId="3" fillId="0" borderId="54" xfId="60" applyNumberFormat="1" applyFont="1" applyBorder="1" applyAlignment="1">
      <alignment horizontal="center" vertical="center" wrapText="1"/>
      <protection/>
    </xf>
    <xf numFmtId="172" fontId="3" fillId="0" borderId="52" xfId="60" applyNumberFormat="1" applyFont="1" applyBorder="1" applyAlignment="1">
      <alignment horizontal="center" vertical="center" wrapText="1"/>
      <protection/>
    </xf>
    <xf numFmtId="172" fontId="3" fillId="0" borderId="43" xfId="60" applyNumberFormat="1" applyFont="1" applyBorder="1" applyAlignment="1">
      <alignment horizontal="center" vertical="center" wrapText="1"/>
      <protection/>
    </xf>
    <xf numFmtId="172" fontId="0" fillId="0" borderId="63" xfId="60" applyNumberFormat="1" applyBorder="1" applyAlignment="1" applyProtection="1">
      <alignment horizontal="left" vertical="center" wrapText="1"/>
      <protection locked="0"/>
    </xf>
    <xf numFmtId="172" fontId="0" fillId="0" borderId="69" xfId="60" applyNumberFormat="1" applyBorder="1" applyAlignment="1" applyProtection="1">
      <alignment horizontal="left" vertical="center" wrapText="1"/>
      <protection locked="0"/>
    </xf>
    <xf numFmtId="172" fontId="0" fillId="0" borderId="85" xfId="60" applyNumberFormat="1" applyBorder="1" applyAlignment="1" applyProtection="1">
      <alignment horizontal="left" vertical="center" wrapText="1"/>
      <protection locked="0"/>
    </xf>
    <xf numFmtId="172" fontId="0" fillId="0" borderId="86" xfId="60" applyNumberFormat="1" applyBorder="1" applyAlignment="1" applyProtection="1">
      <alignment horizontal="left" vertical="center" wrapText="1"/>
      <protection locked="0"/>
    </xf>
    <xf numFmtId="172" fontId="0" fillId="0" borderId="70" xfId="60" applyNumberFormat="1" applyBorder="1" applyAlignment="1" applyProtection="1">
      <alignment horizontal="left" vertical="center" wrapText="1"/>
      <protection locked="0"/>
    </xf>
    <xf numFmtId="172" fontId="0" fillId="0" borderId="87" xfId="60" applyNumberFormat="1" applyBorder="1" applyAlignment="1" applyProtection="1">
      <alignment horizontal="left" vertical="center" wrapText="1"/>
      <protection locked="0"/>
    </xf>
    <xf numFmtId="172" fontId="3" fillId="0" borderId="54" xfId="60" applyNumberFormat="1" applyFont="1" applyBorder="1" applyAlignment="1">
      <alignment horizontal="left" vertical="center" wrapText="1"/>
      <protection/>
    </xf>
    <xf numFmtId="172" fontId="3" fillId="0" borderId="52" xfId="60" applyNumberFormat="1" applyFont="1" applyBorder="1" applyAlignment="1">
      <alignment horizontal="left" vertical="center" wrapText="1"/>
      <protection/>
    </xf>
    <xf numFmtId="172" fontId="3" fillId="0" borderId="43" xfId="60" applyNumberFormat="1" applyFont="1" applyBorder="1" applyAlignment="1">
      <alignment horizontal="left" vertical="center" wrapText="1"/>
      <protection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Alignment="1" applyProtection="1">
      <alignment horizontal="center" vertical="center"/>
      <protection locked="0"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52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28" fillId="0" borderId="36" xfId="0" applyFont="1" applyBorder="1" applyAlignment="1" applyProtection="1">
      <alignment horizontal="right" vertical="top"/>
      <protection locked="0"/>
    </xf>
    <xf numFmtId="0" fontId="1" fillId="0" borderId="36" xfId="0" applyFont="1" applyBorder="1" applyAlignment="1" applyProtection="1">
      <alignment/>
      <protection locked="0"/>
    </xf>
    <xf numFmtId="0" fontId="5" fillId="0" borderId="46" xfId="0" applyFont="1" applyFill="1" applyBorder="1" applyAlignment="1" applyProtection="1">
      <alignment horizontal="center" vertical="center"/>
      <protection locked="0"/>
    </xf>
    <xf numFmtId="0" fontId="5" fillId="0" borderId="52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6" fillId="0" borderId="84" xfId="0" applyFont="1" applyFill="1" applyBorder="1" applyAlignment="1" applyProtection="1">
      <alignment horizontal="center" vertical="center" wrapText="1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wrapText="1"/>
    </xf>
    <xf numFmtId="0" fontId="23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Fill="1" applyAlignment="1">
      <alignment horizontal="right"/>
    </xf>
    <xf numFmtId="0" fontId="4" fillId="0" borderId="88" xfId="0" applyFont="1" applyFill="1" applyBorder="1" applyAlignment="1" applyProtection="1">
      <alignment horizontal="center"/>
      <protection locked="0"/>
    </xf>
    <xf numFmtId="0" fontId="0" fillId="0" borderId="88" xfId="0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 2" xfId="60"/>
    <cellStyle name="Normál_KVRENMUNKA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dxfs count="5">
    <dxf>
      <font>
        <color indexed="10"/>
      </font>
    </dxf>
    <dxf>
      <font>
        <color indexed="10"/>
      </font>
    </dxf>
    <dxf>
      <font>
        <color rgb="FFFFC000"/>
      </font>
    </dxf>
    <dxf>
      <font>
        <color rgb="FFFFC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8</xdr:row>
      <xdr:rowOff>104775</xdr:rowOff>
    </xdr:from>
    <xdr:to>
      <xdr:col>22</xdr:col>
      <xdr:colOff>161925</xdr:colOff>
      <xdr:row>23</xdr:row>
      <xdr:rowOff>76200</xdr:rowOff>
    </xdr:to>
    <xdr:grpSp>
      <xdr:nvGrpSpPr>
        <xdr:cNvPr id="1" name="Csoportba foglalás 11"/>
        <xdr:cNvGrpSpPr>
          <a:grpSpLocks/>
        </xdr:cNvGrpSpPr>
      </xdr:nvGrpSpPr>
      <xdr:grpSpPr>
        <a:xfrm>
          <a:off x="11134725" y="1495425"/>
          <a:ext cx="6324600" cy="2686050"/>
          <a:chOff x="7866063" y="158750"/>
          <a:chExt cx="4900613" cy="2651125"/>
        </a:xfrm>
        <a:solidFill>
          <a:srgbClr val="FFFFFF"/>
        </a:solidFill>
      </xdr:grpSpPr>
      <xdr:sp>
        <xdr:nvSpPr>
          <xdr:cNvPr id="2" name="Beszédbuborék: négyszög 2"/>
          <xdr:cNvSpPr>
            <a:spLocks/>
          </xdr:cNvSpPr>
        </xdr:nvSpPr>
        <xdr:spPr>
          <a:xfrm>
            <a:off x="7866063" y="158750"/>
            <a:ext cx="4900613" cy="2651125"/>
          </a:xfrm>
          <a:prstGeom prst="wedgeRectCallout">
            <a:avLst>
              <a:gd name="adj1" fmla="val -61675"/>
              <a:gd name="adj2" fmla="val -37921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Teendő: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Ha nem a székhely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szerinti önkormányzatra készülnek a táblázatok, kattintson ide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,ha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feljön az "Igen" és "Nem" akkor kattintson a "Nem"-re. Ezt csak a  közös hivatallal rendelkező önkormányzatok esetében kell megtenni, polgármesteri hivatalok esetében minditg az alaphelyzetet (Igen) kell meghagyni!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Magyarázat: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</a:p>
        </xdr:txBody>
      </xdr:sp>
      <xdr:pic>
        <xdr:nvPicPr>
          <xdr:cNvPr id="3" name="Kép 3"/>
          <xdr:cNvPicPr preferRelativeResize="1">
            <a:picLocks noChangeAspect="1"/>
          </xdr:cNvPicPr>
        </xdr:nvPicPr>
        <xdr:blipFill>
          <a:blip r:embed="rId1"/>
          <a:srcRect l="21466" t="43756" r="75947" b="52978"/>
          <a:stretch>
            <a:fillRect/>
          </a:stretch>
        </xdr:blipFill>
        <xdr:spPr>
          <a:xfrm>
            <a:off x="7953049" y="525268"/>
            <a:ext cx="1358695" cy="51166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Nyíl: balra mutató 4"/>
          <xdr:cNvSpPr>
            <a:spLocks/>
          </xdr:cNvSpPr>
        </xdr:nvSpPr>
        <xdr:spPr>
          <a:xfrm>
            <a:off x="9148798" y="657162"/>
            <a:ext cx="817177" cy="272403"/>
          </a:xfrm>
          <a:prstGeom prst="leftArrow">
            <a:avLst>
              <a:gd name="adj" fmla="val -33310"/>
            </a:avLst>
          </a:prstGeom>
          <a:solidFill>
            <a:srgbClr val="C0504D"/>
          </a:solidFill>
          <a:ln w="25400" cmpd="sng">
            <a:solidFill>
              <a:srgbClr val="8C383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13</xdr:col>
      <xdr:colOff>9525</xdr:colOff>
      <xdr:row>23</xdr:row>
      <xdr:rowOff>161925</xdr:rowOff>
    </xdr:from>
    <xdr:to>
      <xdr:col>22</xdr:col>
      <xdr:colOff>161925</xdr:colOff>
      <xdr:row>30</xdr:row>
      <xdr:rowOff>104775</xdr:rowOff>
    </xdr:to>
    <xdr:sp>
      <xdr:nvSpPr>
        <xdr:cNvPr id="5" name="Téglalap 5"/>
        <xdr:cNvSpPr>
          <a:spLocks/>
        </xdr:cNvSpPr>
      </xdr:nvSpPr>
      <xdr:spPr>
        <a:xfrm>
          <a:off x="11134725" y="4267200"/>
          <a:ext cx="6324600" cy="1209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 IB_1.1.sz.mell.</a:t>
          </a:r>
          <a:r>
            <a:rPr lang="en-US" cap="none" sz="1100" b="0" i="0" u="none" baseline="0">
              <a:solidFill>
                <a:srgbClr val="FFFFFF"/>
              </a:solidFill>
            </a:rPr>
            <a:t> fülnél a </a:t>
          </a:r>
          <a:r>
            <a:rPr lang="en-US" cap="none" sz="1100" b="1" i="1" u="none" baseline="0">
              <a:solidFill>
                <a:srgbClr val="FFFFFF"/>
              </a:solidFill>
            </a:rPr>
            <a:t>4. Közhatalmi bevételek </a:t>
          </a:r>
          <a:r>
            <a:rPr lang="en-US" cap="none" sz="1100" b="0" i="0" u="none" baseline="0">
              <a:solidFill>
                <a:srgbClr val="FFFFFF"/>
              </a:solidFill>
            </a:rPr>
            <a:t>bevételi jogcímei, abban az esetben ha az önkormányzatnál más bevételi jogcímek is előfordulnak, akkor bármelyik bevételi jogcím átírható arra, amit szerepeltetni szeretne az önkormányzat. 
</a:t>
          </a:r>
          <a:r>
            <a:rPr lang="en-US" cap="none" sz="1100" b="1" i="0" u="none" baseline="0">
              <a:solidFill>
                <a:srgbClr val="FFFFFF"/>
              </a:solidFill>
            </a:rPr>
            <a:t>Ezt csak a IB_1.1.sz.mell. fülnél kell elvégzeni, a többi táblázat automatikusan javítódik!</a:t>
          </a:r>
        </a:p>
      </xdr:txBody>
    </xdr:sp>
    <xdr:clientData/>
  </xdr:twoCellAnchor>
  <xdr:twoCellAnchor>
    <xdr:from>
      <xdr:col>8</xdr:col>
      <xdr:colOff>685800</xdr:colOff>
      <xdr:row>0</xdr:row>
      <xdr:rowOff>76200</xdr:rowOff>
    </xdr:from>
    <xdr:to>
      <xdr:col>22</xdr:col>
      <xdr:colOff>142875</xdr:colOff>
      <xdr:row>8</xdr:row>
      <xdr:rowOff>28575</xdr:rowOff>
    </xdr:to>
    <xdr:grpSp>
      <xdr:nvGrpSpPr>
        <xdr:cNvPr id="6" name="Csoportba foglalás 20"/>
        <xdr:cNvGrpSpPr>
          <a:grpSpLocks/>
        </xdr:cNvGrpSpPr>
      </xdr:nvGrpSpPr>
      <xdr:grpSpPr>
        <a:xfrm>
          <a:off x="11125200" y="76200"/>
          <a:ext cx="6315075" cy="1343025"/>
          <a:chOff x="8397875" y="333376"/>
          <a:chExt cx="4900613" cy="1333500"/>
        </a:xfrm>
        <a:solidFill>
          <a:srgbClr val="FFFFFF"/>
        </a:solidFill>
      </xdr:grpSpPr>
      <xdr:sp>
        <xdr:nvSpPr>
          <xdr:cNvPr id="7" name="Beszédbuborék: négyszög 13"/>
          <xdr:cNvSpPr>
            <a:spLocks/>
          </xdr:cNvSpPr>
        </xdr:nvSpPr>
        <xdr:spPr>
          <a:xfrm>
            <a:off x="8397875" y="333376"/>
            <a:ext cx="4900613" cy="1333500"/>
          </a:xfrm>
          <a:prstGeom prst="wedgeRectCallout">
            <a:avLst>
              <a:gd name="adj1" fmla="val -91157"/>
              <a:gd name="adj2" fmla="val 20986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Teendő: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Alaphelyzetben az első félévi tájékoztatót tartalmazza a táblázatok rendszere. Ha a háromnegyedéves készül majd kattintson ide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,ha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feljön az "I. félévi" és "III. negyedévi" akkor kattintson a "III. negyedévi"-re. </a:t>
            </a:r>
          </a:p>
        </xdr:txBody>
      </xdr:sp>
      <xdr:pic>
        <xdr:nvPicPr>
          <xdr:cNvPr id="8" name="Kép 1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516715" y="952453"/>
            <a:ext cx="1949219" cy="3730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Nyíl: balra mutató 15"/>
          <xdr:cNvSpPr>
            <a:spLocks/>
          </xdr:cNvSpPr>
        </xdr:nvSpPr>
        <xdr:spPr>
          <a:xfrm>
            <a:off x="10354445" y="1018795"/>
            <a:ext cx="817177" cy="281702"/>
          </a:xfrm>
          <a:prstGeom prst="leftArrow">
            <a:avLst>
              <a:gd name="adj" fmla="val -32754"/>
            </a:avLst>
          </a:prstGeom>
          <a:solidFill>
            <a:srgbClr val="C0504D"/>
          </a:solidFill>
          <a:ln w="25400" cmpd="sng">
            <a:solidFill>
              <a:srgbClr val="8C383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="120" zoomScaleNormal="120" zoomScalePageLayoutView="0" workbookViewId="0" topLeftCell="A1">
      <selection activeCell="C11" sqref="C11"/>
    </sheetView>
  </sheetViews>
  <sheetFormatPr defaultColWidth="9.00390625" defaultRowHeight="12.75"/>
  <cols>
    <col min="1" max="1" width="28.50390625" style="0" customWidth="1"/>
    <col min="2" max="2" width="107.50390625" style="0" customWidth="1"/>
    <col min="3" max="3" width="32.625" style="0" customWidth="1"/>
  </cols>
  <sheetData>
    <row r="1" ht="12.75">
      <c r="A1" s="347">
        <v>2020</v>
      </c>
    </row>
    <row r="2" spans="1:3" ht="18.75">
      <c r="A2" s="666" t="s">
        <v>525</v>
      </c>
      <c r="B2" s="666"/>
      <c r="C2" s="666"/>
    </row>
    <row r="3" spans="1:3" ht="15">
      <c r="A3" s="337"/>
      <c r="B3" s="338"/>
      <c r="C3" s="337"/>
    </row>
    <row r="4" spans="1:3" ht="14.25">
      <c r="A4" s="339" t="s">
        <v>526</v>
      </c>
      <c r="B4" s="340" t="s">
        <v>527</v>
      </c>
      <c r="C4" s="339" t="s">
        <v>528</v>
      </c>
    </row>
    <row r="5" spans="1:3" ht="12.75">
      <c r="A5" s="341"/>
      <c r="B5" s="341"/>
      <c r="C5" s="341"/>
    </row>
    <row r="6" spans="1:3" ht="18.75">
      <c r="A6" s="667" t="str">
        <f>CONCATENATE("IDŐKÖZI (",UPPER(IB_ALAPADATOK!C8)," BESZÁMOLÓ) TÁJÉKOZTATÓ")</f>
        <v>IDŐKÖZI (I. FÉLÉVES BESZÁMOLÓ) TÁJÉKOZTATÓ</v>
      </c>
      <c r="B6" s="667"/>
      <c r="C6" s="667"/>
    </row>
    <row r="7" spans="1:3" ht="12.75">
      <c r="A7" s="341" t="s">
        <v>529</v>
      </c>
      <c r="B7" s="341" t="s">
        <v>530</v>
      </c>
      <c r="C7" s="342" t="str">
        <f ca="1">HYPERLINK(SUBSTITUTE(CELL("address",IB_ALAPADATOK!A1),"'",""),SUBSTITUTE(MID(CELL("address",IB_ALAPADATOK!A1),SEARCH("]",CELL("address",IB_ALAPADATOK!A1),1)+1,LEN(CELL("address",IB_ALAPADATOK!A1))-SEARCH("]",CELL("address",IB_ALAPADATOK!A1),1)),"'",""))</f>
        <v>IB_ALAPADATOK!$A$1</v>
      </c>
    </row>
    <row r="8" spans="1:3" ht="12.75">
      <c r="A8" s="341" t="s">
        <v>531</v>
      </c>
      <c r="B8" s="341" t="s">
        <v>562</v>
      </c>
      <c r="C8" s="342" t="str">
        <f ca="1">HYPERLINK(SUBSTITUTE(CELL("address",IB_ÖSSZEFÜGGÉSEK!A1),"'",""),SUBSTITUTE(MID(CELL("address",IB_ÖSSZEFÜGGÉSEK!A1),SEARCH("]",CELL("address",IB_ÖSSZEFÜGGÉSEK!A1),1)+1,LEN(CELL("address",IB_ÖSSZEFÜGGÉSEK!A1))-SEARCH("]",CELL("address",IB_ÖSSZEFÜGGÉSEK!A1),1)),"'",""))</f>
        <v>IB_ÖSSZEFÜGGÉSEK!$A$1</v>
      </c>
    </row>
    <row r="9" spans="1:3" ht="12.75">
      <c r="A9" s="341" t="s">
        <v>532</v>
      </c>
      <c r="B9" s="341" t="str">
        <f>CONCATENATE('IB_1.1.sz.mell.'!A3)</f>
        <v>Tájékoztatató a 2020. évi költségvetés  I. féléves alakulásáról</v>
      </c>
      <c r="C9" s="342" t="str">
        <f ca="1">HYPERLINK(SUBSTITUTE(CELL("address",'IB_1.1.sz.mell.'!A1),"'",""),SUBSTITUTE(MID(CELL("address",'IB_1.1.sz.mell.'!A1),SEARCH("]",CELL("address",'IB_1.1.sz.mell.'!A1),1)+1,LEN(CELL("address",'IB_1.1.sz.mell.'!A1))-SEARCH("]",CELL("address",'IB_1.1.sz.mell.'!A1),1)),"'",""))</f>
        <v>IB_1.1.sz.mell.!$A$1</v>
      </c>
    </row>
    <row r="10" spans="1:3" ht="12.75">
      <c r="A10" s="341" t="s">
        <v>533</v>
      </c>
      <c r="B10" s="341" t="e">
        <f>#REF!</f>
        <v>#REF!</v>
      </c>
      <c r="C10" s="34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1" spans="1:3" ht="12.75">
      <c r="A11" s="341" t="s">
        <v>534</v>
      </c>
      <c r="B11" s="341" t="e">
        <f>#REF!</f>
        <v>#REF!</v>
      </c>
      <c r="C11" s="34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2" spans="1:3" ht="12.75">
      <c r="A12" s="341" t="s">
        <v>535</v>
      </c>
      <c r="B12" s="341" t="e">
        <f>#REF!</f>
        <v>#REF!</v>
      </c>
      <c r="C12" s="34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3" spans="1:3" ht="12.75">
      <c r="A13" s="341" t="s">
        <v>519</v>
      </c>
      <c r="B13" s="341" t="s">
        <v>557</v>
      </c>
      <c r="C13" s="342" t="str">
        <f ca="1">HYPERLINK(SUBSTITUTE(CELL("address",'IB_2.1.sz.mell'!A1),"'",""),SUBSTITUTE(MID(CELL("address",'IB_2.1.sz.mell'!A1),SEARCH("]",CELL("address",'IB_2.1.sz.mell'!A1),1)+1,LEN(CELL("address",'IB_2.1.sz.mell'!A1))-SEARCH("]",CELL("address",'IB_2.1.sz.mell'!A1),1)),"'",""))</f>
        <v>IB_2.1.sz.mell!$A$1</v>
      </c>
    </row>
    <row r="14" spans="1:3" ht="12.75">
      <c r="A14" s="341" t="s">
        <v>432</v>
      </c>
      <c r="B14" s="341" t="s">
        <v>558</v>
      </c>
      <c r="C14" s="342" t="str">
        <f ca="1">HYPERLINK(SUBSTITUTE(CELL("address",'IB_2.2.sz.mell'!A1),"'",""),SUBSTITUTE(MID(CELL("address",'IB_2.2.sz.mell'!A1),SEARCH("]",CELL("address",'IB_2.2.sz.mell'!A1),1)+1,LEN(CELL("address",'IB_2.2.sz.mell'!A1))-SEARCH("]",CELL("address",'IB_2.2.sz.mell'!A1),1)),"'",""))</f>
        <v>IB_2.2.sz.mell!$A$1</v>
      </c>
    </row>
    <row r="15" spans="1:3" ht="12.75">
      <c r="A15" s="341" t="s">
        <v>536</v>
      </c>
      <c r="B15" s="341" t="s">
        <v>537</v>
      </c>
      <c r="C15" s="342" t="str">
        <f ca="1">HYPERLINK(SUBSTITUTE(CELL("address",IB_ELLENŐRZÉS!A1),"'",""),SUBSTITUTE(MID(CELL("address",IB_ELLENŐRZÉS!A1),SEARCH("]",CELL("address",IB_ELLENŐRZÉS!A1),1)+1,LEN(CELL("address",IB_ELLENŐRZÉS!A1))-SEARCH("]",CELL("address",IB_ELLENŐRZÉS!A1),1)),"'",""))</f>
        <v>IB_ELLENŐRZÉS!$A$1</v>
      </c>
    </row>
    <row r="16" spans="1:3" ht="12.75">
      <c r="A16" s="341" t="s">
        <v>538</v>
      </c>
      <c r="B16" s="341" t="s">
        <v>0</v>
      </c>
      <c r="C16" s="342" t="str">
        <f ca="1">HYPERLINK(SUBSTITUTE(CELL("address",'IB_3.sz.mell.'!A1),"'",""),SUBSTITUTE(MID(CELL("address",'IB_3.sz.mell.'!A1),SEARCH("]",CELL("address",'IB_3.sz.mell.'!A1),1)+1,LEN(CELL("address",'IB_3.sz.mell.'!A1))-SEARCH("]",CELL("address",'IB_3.sz.mell.'!A1),1)),"'",""))</f>
        <v>IB_3.sz.mell.!$A$1</v>
      </c>
    </row>
    <row r="17" spans="1:3" ht="12.75">
      <c r="A17" s="341" t="s">
        <v>539</v>
      </c>
      <c r="B17" s="341" t="s">
        <v>1</v>
      </c>
      <c r="C17" s="342" t="str">
        <f ca="1">HYPERLINK(SUBSTITUTE(CELL("address",'IB_4.sz.mell.'!A1),"'",""),SUBSTITUTE(MID(CELL("address",'IB_4.sz.mell.'!A1),SEARCH("]",CELL("address",'IB_4.sz.mell.'!A1),1)+1,LEN(CELL("address",'IB_4.sz.mell.'!A1))-SEARCH("]",CELL("address",'IB_4.sz.mell.'!A1),1)),"'",""))</f>
        <v>IB_4.sz.mell.!$A$1</v>
      </c>
    </row>
    <row r="18" spans="1:3" ht="12.75">
      <c r="A18" s="341" t="s">
        <v>554</v>
      </c>
      <c r="B18" s="341" t="str">
        <f>'IB_5.sz.mell.'!A2</f>
        <v>Önkormányzaton kívüli EU-s projekthez történő hozzájárulás </v>
      </c>
      <c r="C18" s="342" t="str">
        <f ca="1">HYPERLINK(SUBSTITUTE(CELL("address",'IB_5.sz.mell.'!A1),"'",""),SUBSTITUTE(MID(CELL("address",'IB_5.sz.mell.'!A1),SEARCH("]",CELL("address",'IB_5.sz.mell.'!A1),1)+1,LEN(CELL("address",'IB_5.sz.mell.'!A1))-SEARCH("]",CELL("address",'IB_5.sz.mell.'!A1),1)),"'",""))</f>
        <v>IB_5.sz.mell.!$A$1</v>
      </c>
    </row>
    <row r="19" spans="1:3" ht="12.75">
      <c r="A19" s="341" t="s">
        <v>540</v>
      </c>
      <c r="B19" s="341" t="s">
        <v>559</v>
      </c>
      <c r="C19" s="342" t="str">
        <f ca="1">HYPERLINK(SUBSTITUTE(CELL("address",'IB_6.1.sz.mell'!A1),"'",""),SUBSTITUTE(MID(CELL("address",'IB_6.1.sz.mell'!A1),SEARCH("]",CELL("address",'IB_6.1.sz.mell'!A1),1)+1,LEN(CELL("address",'IB_6.1.sz.mell'!A1))-SEARCH("]",CELL("address",'IB_6.1.sz.mell'!A1),1)),"'",""))</f>
        <v>IB_6.1.sz.mell!$A$1</v>
      </c>
    </row>
    <row r="20" spans="1:3" ht="12.75">
      <c r="A20" s="341" t="s">
        <v>458</v>
      </c>
      <c r="B20" s="341" t="s">
        <v>560</v>
      </c>
      <c r="C20" s="34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1" spans="1:3" ht="12.75">
      <c r="A21" s="341" t="s">
        <v>459</v>
      </c>
      <c r="B21" s="341" t="s">
        <v>332</v>
      </c>
      <c r="C21" s="34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2" spans="1:3" ht="12.75">
      <c r="A22" s="341" t="s">
        <v>541</v>
      </c>
      <c r="B22" s="341" t="s">
        <v>561</v>
      </c>
      <c r="C22" s="34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3" spans="1:3" ht="12.75">
      <c r="A23" s="341" t="s">
        <v>542</v>
      </c>
      <c r="B23" s="341" t="str">
        <f>IB_ALAPADATOK!A11</f>
        <v>……………………. Polgármesteri /Közös Önkormányzati Hivatal</v>
      </c>
      <c r="C23" s="34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4" spans="1:3" ht="12.75">
      <c r="A24" s="341" t="s">
        <v>543</v>
      </c>
      <c r="B24" s="341" t="str">
        <f>IB_ALAPADATOK!B13</f>
        <v>Panyola-Olcsvaapáti Önkormányzati Intézményfenntartó Társulás</v>
      </c>
      <c r="C24" s="342" t="str">
        <f ca="1">HYPERLINK(SUBSTITUTE(CELL("address",'IB_6.2.sz.mell'!A1),"'",""),SUBSTITUTE(MID(CELL("address",'IB_6.2.sz.mell'!A1),SEARCH("]",CELL("address",'IB_6.2.sz.mell'!A1),1)+1,LEN(CELL("address",'IB_6.2.sz.mell'!A1))-SEARCH("]",CELL("address",'IB_6.2.sz.mell'!A1),1)),"'",""))</f>
        <v>IB_6.2.sz.mell!$A$1</v>
      </c>
    </row>
    <row r="25" spans="1:3" ht="12.75">
      <c r="A25" s="341" t="s">
        <v>544</v>
      </c>
      <c r="B25" s="341" t="str">
        <f>IB_ALAPADATOK!B15</f>
        <v>Napközi Otthonos Óvoda</v>
      </c>
      <c r="C25" s="342" t="str">
        <f ca="1">HYPERLINK(SUBSTITUTE(CELL("address",'IB_6.3.sz.mell'!A1),"'",""),SUBSTITUTE(MID(CELL("address",'IB_6.3.sz.mell'!A1),SEARCH("]",CELL("address",'IB_6.3.sz.mell'!A1),1)+1,LEN(CELL("address",'IB_6.3.sz.mell'!A1))-SEARCH("]",CELL("address",'IB_6.3.sz.mell'!A1),1)),"'",""))</f>
        <v>IB_6.3.sz.mell!$A$1</v>
      </c>
    </row>
    <row r="26" spans="1:3" ht="12.75">
      <c r="A26" s="341" t="s">
        <v>545</v>
      </c>
      <c r="B26" s="341" t="str">
        <f>IB_ALAPADATOK!B17</f>
        <v>3 kvi név</v>
      </c>
      <c r="C26" s="34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ht="12.75">
      <c r="A27" s="341" t="s">
        <v>546</v>
      </c>
      <c r="B27" s="341" t="str">
        <f>IB_ALAPADATOK!B19</f>
        <v>4 kvi név</v>
      </c>
      <c r="C27" s="34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ht="12.75">
      <c r="A28" s="341" t="s">
        <v>547</v>
      </c>
      <c r="B28" s="341" t="str">
        <f>IB_ALAPADATOK!B21</f>
        <v>5 kvi név</v>
      </c>
      <c r="C28" s="34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341" t="s">
        <v>548</v>
      </c>
      <c r="B29" s="341" t="str">
        <f>IB_ALAPADATOK!B23</f>
        <v>6 kvi név</v>
      </c>
      <c r="C29" s="34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341" t="s">
        <v>549</v>
      </c>
      <c r="B30" s="341" t="str">
        <f>IB_ALAPADATOK!B25</f>
        <v>7 kvi név</v>
      </c>
      <c r="C30" s="34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341" t="s">
        <v>550</v>
      </c>
      <c r="B31" s="341" t="str">
        <f>IB_ALAPADATOK!B27</f>
        <v>8 kvi név</v>
      </c>
      <c r="C31" s="34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341" t="s">
        <v>551</v>
      </c>
      <c r="B32" s="341" t="str">
        <f>IB_ALAPADATOK!B29</f>
        <v>9 kvi név</v>
      </c>
      <c r="C32" s="34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341" t="s">
        <v>552</v>
      </c>
      <c r="B33" s="341" t="str">
        <f>IB_ALAPADATOK!B31</f>
        <v>10 kvi név</v>
      </c>
      <c r="C33" s="34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341" t="s">
        <v>553</v>
      </c>
      <c r="B34" t="str">
        <f>'IB_7.sz.mell.'!A3</f>
        <v>Adatszolgáltatás 
az elismert tartozásállományról</v>
      </c>
      <c r="C34" s="342" t="str">
        <f ca="1">HYPERLINK(SUBSTITUTE(CELL("address",'IB_7.sz.mell.'!A1),"'",""),SUBSTITUTE(MID(CELL("address",'IB_7.sz.mell.'!A1),SEARCH("]",CELL("address",'IB_7.sz.mell.'!A1),1)+1,LEN(CELL("address",'IB_7.sz.mell.'!A1))-SEARCH("]",CELL("address",'IB_7.sz.mell.'!A1),1)),"'",""))</f>
        <v>IB_7.sz.mell.!$A$1</v>
      </c>
    </row>
  </sheetData>
  <sheetProtection sheet="1"/>
  <mergeCells count="2">
    <mergeCell ref="A2:C2"/>
    <mergeCell ref="A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J230"/>
  <sheetViews>
    <sheetView view="pageBreakPreview" zoomScaleNormal="120" zoomScaleSheetLayoutView="100" workbookViewId="0" topLeftCell="A121">
      <selection activeCell="P230" sqref="P230"/>
    </sheetView>
  </sheetViews>
  <sheetFormatPr defaultColWidth="9.00390625" defaultRowHeight="12.75"/>
  <cols>
    <col min="1" max="1" width="28.50390625" style="0" customWidth="1"/>
    <col min="2" max="4" width="13.875" style="0" customWidth="1"/>
    <col min="5" max="5" width="12.875" style="0" customWidth="1"/>
    <col min="6" max="7" width="13.875" style="0" customWidth="1"/>
    <col min="8" max="8" width="12.875" style="0" customWidth="1"/>
    <col min="9" max="9" width="13.875" style="0" customWidth="1"/>
    <col min="10" max="10" width="7.375" style="0" customWidth="1"/>
    <col min="11" max="11" width="11.375" style="0" customWidth="1"/>
    <col min="12" max="12" width="4.00390625" style="0" customWidth="1"/>
  </cols>
  <sheetData>
    <row r="1" spans="1:9" ht="15" customHeight="1">
      <c r="A1" s="721"/>
      <c r="B1" s="721"/>
      <c r="C1" s="721"/>
      <c r="D1" s="721"/>
      <c r="E1" s="721"/>
      <c r="F1" s="721"/>
      <c r="G1" s="721"/>
      <c r="H1" s="721"/>
      <c r="I1" s="721"/>
    </row>
    <row r="2" spans="1:10" ht="15.75">
      <c r="A2" s="722" t="s">
        <v>573</v>
      </c>
      <c r="B2" s="722"/>
      <c r="C2" s="722"/>
      <c r="D2" s="722"/>
      <c r="E2" s="722"/>
      <c r="F2" s="722"/>
      <c r="G2" s="722"/>
      <c r="H2" s="722"/>
      <c r="I2" s="722"/>
      <c r="J2" s="723" t="str">
        <f>CONCATENATE("5. melléklet ",IB_ALAPADATOK!A7," ",IB_ALAPADATOK!B7," ",IB_ALAPADATOK!C7," ",IB_ALAPADATOK!D7)</f>
        <v>5. melléklet a 2020. I. félévi költségvetési tájékoztatóhoz</v>
      </c>
    </row>
    <row r="3" spans="1:10" ht="14.25" thickBot="1">
      <c r="A3" s="354"/>
      <c r="B3" s="354"/>
      <c r="C3" s="354"/>
      <c r="D3" s="354"/>
      <c r="E3" s="354"/>
      <c r="F3" s="354"/>
      <c r="G3" s="354"/>
      <c r="H3" s="724" t="str">
        <f>H14</f>
        <v>Forintban!</v>
      </c>
      <c r="I3" s="724"/>
      <c r="J3" s="723"/>
    </row>
    <row r="4" spans="1:10" ht="13.5" thickBot="1">
      <c r="A4" s="725" t="s">
        <v>91</v>
      </c>
      <c r="B4" s="726"/>
      <c r="C4" s="726"/>
      <c r="D4" s="726"/>
      <c r="E4" s="726"/>
      <c r="F4" s="727"/>
      <c r="G4" s="355" t="s">
        <v>455</v>
      </c>
      <c r="H4" s="355" t="s">
        <v>574</v>
      </c>
      <c r="I4" s="355" t="s">
        <v>577</v>
      </c>
      <c r="J4" s="723"/>
    </row>
    <row r="5" spans="1:10" ht="12.75">
      <c r="A5" s="728"/>
      <c r="B5" s="729"/>
      <c r="C5" s="729"/>
      <c r="D5" s="729"/>
      <c r="E5" s="729"/>
      <c r="F5" s="730"/>
      <c r="G5" s="356"/>
      <c r="H5" s="357"/>
      <c r="I5" s="357"/>
      <c r="J5" s="723"/>
    </row>
    <row r="6" spans="1:10" ht="13.5" thickBot="1">
      <c r="A6" s="731"/>
      <c r="B6" s="732"/>
      <c r="C6" s="732"/>
      <c r="D6" s="732"/>
      <c r="E6" s="732"/>
      <c r="F6" s="733"/>
      <c r="G6" s="358"/>
      <c r="H6" s="359"/>
      <c r="I6" s="359"/>
      <c r="J6" s="723"/>
    </row>
    <row r="7" spans="1:10" ht="13.5" thickBot="1">
      <c r="A7" s="734" t="s">
        <v>520</v>
      </c>
      <c r="B7" s="735"/>
      <c r="C7" s="735"/>
      <c r="D7" s="735"/>
      <c r="E7" s="735"/>
      <c r="F7" s="736"/>
      <c r="G7" s="360">
        <f>SUM(G5:G6)</f>
        <v>0</v>
      </c>
      <c r="H7" s="360">
        <f>SUM(H5:H6)</f>
        <v>0</v>
      </c>
      <c r="I7" s="360">
        <f>SUM(I5:I6)</f>
        <v>0</v>
      </c>
      <c r="J7" s="723"/>
    </row>
    <row r="8" spans="1:10" ht="12.75">
      <c r="A8" s="376"/>
      <c r="B8" s="376"/>
      <c r="C8" s="376"/>
      <c r="D8" s="376"/>
      <c r="E8" s="376"/>
      <c r="F8" s="376"/>
      <c r="G8" s="377"/>
      <c r="H8" s="377"/>
      <c r="I8" s="377"/>
      <c r="J8" s="723"/>
    </row>
    <row r="9" spans="1:10" ht="12.75">
      <c r="A9" s="376"/>
      <c r="B9" s="376"/>
      <c r="C9" s="376"/>
      <c r="D9" s="376"/>
      <c r="E9" s="376"/>
      <c r="F9" s="376"/>
      <c r="G9" s="377"/>
      <c r="H9" s="377"/>
      <c r="I9" s="377"/>
      <c r="J9" s="723"/>
    </row>
    <row r="10" spans="1:10" ht="15.75">
      <c r="A10" s="737" t="s">
        <v>523</v>
      </c>
      <c r="B10" s="737"/>
      <c r="C10" s="737"/>
      <c r="D10" s="737"/>
      <c r="E10" s="737"/>
      <c r="F10" s="737"/>
      <c r="G10" s="737"/>
      <c r="H10" s="737"/>
      <c r="I10" s="737"/>
      <c r="J10" s="723"/>
    </row>
    <row r="11" spans="1:10" ht="15.75">
      <c r="A11" s="738" t="s">
        <v>575</v>
      </c>
      <c r="B11" s="737"/>
      <c r="C11" s="737"/>
      <c r="D11" s="737"/>
      <c r="E11" s="737"/>
      <c r="F11" s="737"/>
      <c r="G11" s="737"/>
      <c r="H11" s="737"/>
      <c r="I11" s="737"/>
      <c r="J11" s="723"/>
    </row>
    <row r="12" spans="1:10" ht="15.75">
      <c r="A12" s="353"/>
      <c r="B12" s="352"/>
      <c r="C12" s="352"/>
      <c r="D12" s="352"/>
      <c r="E12" s="352"/>
      <c r="F12" s="352"/>
      <c r="G12" s="352"/>
      <c r="H12" s="352"/>
      <c r="I12" s="352"/>
      <c r="J12" s="723"/>
    </row>
    <row r="13" spans="1:10" ht="14.25" customHeight="1">
      <c r="A13" s="704" t="s">
        <v>570</v>
      </c>
      <c r="B13" s="704"/>
      <c r="C13" s="705"/>
      <c r="D13" s="705"/>
      <c r="E13" s="705"/>
      <c r="F13" s="705"/>
      <c r="G13" s="705"/>
      <c r="H13" s="705"/>
      <c r="I13" s="705"/>
      <c r="J13" s="723"/>
    </row>
    <row r="14" spans="1:10" ht="15.75" thickBot="1">
      <c r="A14" s="361"/>
      <c r="B14" s="361"/>
      <c r="C14" s="361"/>
      <c r="D14" s="361"/>
      <c r="E14" s="361"/>
      <c r="F14" s="361"/>
      <c r="G14" s="361"/>
      <c r="H14" s="706" t="s">
        <v>571</v>
      </c>
      <c r="I14" s="706"/>
      <c r="J14" s="723"/>
    </row>
    <row r="15" spans="1:10" ht="13.5" thickBot="1">
      <c r="A15" s="707" t="s">
        <v>85</v>
      </c>
      <c r="B15" s="710" t="s">
        <v>452</v>
      </c>
      <c r="C15" s="711"/>
      <c r="D15" s="711"/>
      <c r="E15" s="711"/>
      <c r="F15" s="712"/>
      <c r="G15" s="712"/>
      <c r="H15" s="712"/>
      <c r="I15" s="713"/>
      <c r="J15" s="723"/>
    </row>
    <row r="16" spans="1:10" ht="13.5" thickBot="1">
      <c r="A16" s="708"/>
      <c r="B16" s="698" t="s">
        <v>580</v>
      </c>
      <c r="C16" s="716" t="s">
        <v>572</v>
      </c>
      <c r="D16" s="717"/>
      <c r="E16" s="717"/>
      <c r="F16" s="717"/>
      <c r="G16" s="717"/>
      <c r="H16" s="717"/>
      <c r="I16" s="718" t="str">
        <f>'IB_4.sz.mell.'!G5</f>
        <v>Összes teljesítés 2020. VII. 31.-ig</v>
      </c>
      <c r="J16" s="723"/>
    </row>
    <row r="17" spans="1:10" ht="28.5" customHeight="1" thickBot="1">
      <c r="A17" s="708"/>
      <c r="B17" s="714"/>
      <c r="C17" s="698" t="str">
        <f>CONCATENATE(IB_TARTALOMJEGYZÉK!$A$1,". előtti bevétel, kiadás")</f>
        <v>2020. előtti bevétel, kiadás</v>
      </c>
      <c r="D17" s="362" t="s">
        <v>453</v>
      </c>
      <c r="E17" s="362" t="s">
        <v>454</v>
      </c>
      <c r="F17" s="363" t="s">
        <v>577</v>
      </c>
      <c r="G17" s="363" t="s">
        <v>453</v>
      </c>
      <c r="H17" s="375" t="s">
        <v>454</v>
      </c>
      <c r="I17" s="719"/>
      <c r="J17" s="723"/>
    </row>
    <row r="18" spans="1:10" ht="13.5" thickBot="1">
      <c r="A18" s="709"/>
      <c r="B18" s="715"/>
      <c r="C18" s="699"/>
      <c r="D18" s="700" t="str">
        <f>CONCATENATE(IB_TARTALOMJEGYZÉK!$A$1,". évi")</f>
        <v>2020. évi</v>
      </c>
      <c r="E18" s="701"/>
      <c r="F18" s="702"/>
      <c r="G18" s="700" t="str">
        <f>CONCATENATE(IB_TARTALOMJEGYZÉK!$A$1,". után")</f>
        <v>2020. után</v>
      </c>
      <c r="H18" s="703"/>
      <c r="I18" s="702"/>
      <c r="J18" s="723"/>
    </row>
    <row r="19" spans="1:10" ht="13.5" thickBot="1">
      <c r="A19" s="364" t="s">
        <v>397</v>
      </c>
      <c r="B19" s="365" t="s">
        <v>581</v>
      </c>
      <c r="C19" s="366" t="s">
        <v>399</v>
      </c>
      <c r="D19" s="367" t="s">
        <v>401</v>
      </c>
      <c r="E19" s="367" t="s">
        <v>400</v>
      </c>
      <c r="F19" s="366" t="s">
        <v>402</v>
      </c>
      <c r="G19" s="366" t="s">
        <v>403</v>
      </c>
      <c r="H19" s="366" t="s">
        <v>404</v>
      </c>
      <c r="I19" s="368" t="s">
        <v>578</v>
      </c>
      <c r="J19" s="723"/>
    </row>
    <row r="20" spans="1:10" ht="12.75">
      <c r="A20" s="369" t="s">
        <v>86</v>
      </c>
      <c r="B20" s="396">
        <f aca="true" t="shared" si="0" ref="B20:B25">C20+E20+H20</f>
        <v>0</v>
      </c>
      <c r="C20" s="382"/>
      <c r="D20" s="383"/>
      <c r="E20" s="383"/>
      <c r="F20" s="383"/>
      <c r="G20" s="383"/>
      <c r="H20" s="395"/>
      <c r="I20" s="384">
        <f aca="true" t="shared" si="1" ref="I20:I25">C20+F20</f>
        <v>0</v>
      </c>
      <c r="J20" s="723"/>
    </row>
    <row r="21" spans="1:10" ht="12.75">
      <c r="A21" s="378" t="s">
        <v>97</v>
      </c>
      <c r="B21" s="398">
        <f t="shared" si="0"/>
        <v>0</v>
      </c>
      <c r="C21" s="387"/>
      <c r="D21" s="387"/>
      <c r="E21" s="387"/>
      <c r="F21" s="387"/>
      <c r="G21" s="387"/>
      <c r="H21" s="387"/>
      <c r="I21" s="386">
        <f t="shared" si="1"/>
        <v>0</v>
      </c>
      <c r="J21" s="723"/>
    </row>
    <row r="22" spans="1:10" ht="12.75">
      <c r="A22" s="370" t="s">
        <v>87</v>
      </c>
      <c r="B22" s="398">
        <f t="shared" si="0"/>
        <v>0</v>
      </c>
      <c r="C22" s="387"/>
      <c r="D22" s="387"/>
      <c r="E22" s="387"/>
      <c r="F22" s="387"/>
      <c r="G22" s="387"/>
      <c r="H22" s="387"/>
      <c r="I22" s="386">
        <f t="shared" si="1"/>
        <v>0</v>
      </c>
      <c r="J22" s="723"/>
    </row>
    <row r="23" spans="1:10" ht="12.75">
      <c r="A23" s="370" t="s">
        <v>98</v>
      </c>
      <c r="B23" s="398">
        <f t="shared" si="0"/>
        <v>0</v>
      </c>
      <c r="C23" s="387"/>
      <c r="D23" s="387"/>
      <c r="E23" s="387"/>
      <c r="F23" s="387"/>
      <c r="G23" s="387"/>
      <c r="H23" s="387"/>
      <c r="I23" s="386">
        <f t="shared" si="1"/>
        <v>0</v>
      </c>
      <c r="J23" s="723"/>
    </row>
    <row r="24" spans="1:10" ht="12.75">
      <c r="A24" s="370" t="s">
        <v>88</v>
      </c>
      <c r="B24" s="398">
        <f t="shared" si="0"/>
        <v>0</v>
      </c>
      <c r="C24" s="387"/>
      <c r="D24" s="387"/>
      <c r="E24" s="387"/>
      <c r="F24" s="387"/>
      <c r="G24" s="387"/>
      <c r="H24" s="387"/>
      <c r="I24" s="386">
        <f t="shared" si="1"/>
        <v>0</v>
      </c>
      <c r="J24" s="723"/>
    </row>
    <row r="25" spans="1:10" ht="13.5" thickBot="1">
      <c r="A25" s="370" t="s">
        <v>89</v>
      </c>
      <c r="B25" s="398">
        <f t="shared" si="0"/>
        <v>0</v>
      </c>
      <c r="C25" s="387"/>
      <c r="D25" s="387"/>
      <c r="E25" s="387"/>
      <c r="F25" s="387"/>
      <c r="G25" s="387"/>
      <c r="H25" s="387"/>
      <c r="I25" s="386">
        <f t="shared" si="1"/>
        <v>0</v>
      </c>
      <c r="J25" s="723"/>
    </row>
    <row r="26" spans="1:10" ht="13.5" thickBot="1">
      <c r="A26" s="379" t="s">
        <v>90</v>
      </c>
      <c r="B26" s="394">
        <f aca="true" t="shared" si="2" ref="B26:I26">B20+SUM(B22:B25)</f>
        <v>0</v>
      </c>
      <c r="C26" s="388">
        <f t="shared" si="2"/>
        <v>0</v>
      </c>
      <c r="D26" s="388">
        <f t="shared" si="2"/>
        <v>0</v>
      </c>
      <c r="E26" s="388">
        <f t="shared" si="2"/>
        <v>0</v>
      </c>
      <c r="F26" s="388">
        <f t="shared" si="2"/>
        <v>0</v>
      </c>
      <c r="G26" s="388">
        <f t="shared" si="2"/>
        <v>0</v>
      </c>
      <c r="H26" s="388">
        <f t="shared" si="2"/>
        <v>0</v>
      </c>
      <c r="I26" s="389">
        <f t="shared" si="2"/>
        <v>0</v>
      </c>
      <c r="J26" s="723"/>
    </row>
    <row r="27" spans="1:10" ht="12.75">
      <c r="A27" s="371" t="s">
        <v>93</v>
      </c>
      <c r="B27" s="396">
        <f>C27+E27+H27</f>
        <v>0</v>
      </c>
      <c r="C27" s="383"/>
      <c r="D27" s="383"/>
      <c r="E27" s="383"/>
      <c r="F27" s="383"/>
      <c r="G27" s="383"/>
      <c r="H27" s="383"/>
      <c r="I27" s="384">
        <f>C27+F27</f>
        <v>0</v>
      </c>
      <c r="J27" s="723"/>
    </row>
    <row r="28" spans="1:10" ht="12.75">
      <c r="A28" s="372" t="s">
        <v>94</v>
      </c>
      <c r="B28" s="397">
        <f>C28+E28+H28</f>
        <v>0</v>
      </c>
      <c r="C28" s="387"/>
      <c r="D28" s="387"/>
      <c r="E28" s="387"/>
      <c r="F28" s="387"/>
      <c r="G28" s="387"/>
      <c r="H28" s="387"/>
      <c r="I28" s="386">
        <f>C28+F28</f>
        <v>0</v>
      </c>
      <c r="J28" s="723"/>
    </row>
    <row r="29" spans="1:10" ht="12.75">
      <c r="A29" s="372" t="s">
        <v>95</v>
      </c>
      <c r="B29" s="398">
        <f>C29+E29+H29</f>
        <v>0</v>
      </c>
      <c r="C29" s="387"/>
      <c r="D29" s="387"/>
      <c r="E29" s="387"/>
      <c r="F29" s="387"/>
      <c r="G29" s="387"/>
      <c r="H29" s="387"/>
      <c r="I29" s="386">
        <f>C29+F29</f>
        <v>0</v>
      </c>
      <c r="J29" s="723"/>
    </row>
    <row r="30" spans="1:10" ht="12.75">
      <c r="A30" s="372" t="s">
        <v>96</v>
      </c>
      <c r="B30" s="398">
        <f>C30+E30+H30</f>
        <v>0</v>
      </c>
      <c r="C30" s="387"/>
      <c r="D30" s="387"/>
      <c r="E30" s="387"/>
      <c r="F30" s="387"/>
      <c r="G30" s="387"/>
      <c r="H30" s="387"/>
      <c r="I30" s="386">
        <f>C30+F30</f>
        <v>0</v>
      </c>
      <c r="J30" s="723"/>
    </row>
    <row r="31" spans="1:10" ht="13.5" thickBot="1">
      <c r="A31" s="373"/>
      <c r="B31" s="399">
        <f>C31+E31+H31</f>
        <v>0</v>
      </c>
      <c r="C31" s="390"/>
      <c r="D31" s="390"/>
      <c r="E31" s="387"/>
      <c r="F31" s="390"/>
      <c r="G31" s="390"/>
      <c r="H31" s="387"/>
      <c r="I31" s="391">
        <f>C31+F31</f>
        <v>0</v>
      </c>
      <c r="J31" s="723"/>
    </row>
    <row r="32" spans="1:10" ht="13.5" thickBot="1">
      <c r="A32" s="380" t="s">
        <v>76</v>
      </c>
      <c r="B32" s="394">
        <f aca="true" t="shared" si="3" ref="B32:I32">SUM(B27:B31)</f>
        <v>0</v>
      </c>
      <c r="C32" s="388">
        <f t="shared" si="3"/>
        <v>0</v>
      </c>
      <c r="D32" s="388">
        <f t="shared" si="3"/>
        <v>0</v>
      </c>
      <c r="E32" s="388">
        <f t="shared" si="3"/>
        <v>0</v>
      </c>
      <c r="F32" s="388">
        <f t="shared" si="3"/>
        <v>0</v>
      </c>
      <c r="G32" s="388">
        <f t="shared" si="3"/>
        <v>0</v>
      </c>
      <c r="H32" s="388">
        <f t="shared" si="3"/>
        <v>0</v>
      </c>
      <c r="I32" s="389">
        <f t="shared" si="3"/>
        <v>0</v>
      </c>
      <c r="J32" s="723"/>
    </row>
    <row r="33" spans="1:10" ht="12.75" customHeight="1">
      <c r="A33" s="720" t="s">
        <v>521</v>
      </c>
      <c r="B33" s="720"/>
      <c r="C33" s="720"/>
      <c r="D33" s="720"/>
      <c r="E33" s="720"/>
      <c r="F33" s="720"/>
      <c r="G33" s="720"/>
      <c r="H33" s="720"/>
      <c r="I33" s="720"/>
      <c r="J33" s="381"/>
    </row>
    <row r="34" spans="1:10" ht="12.75">
      <c r="A34" s="374"/>
      <c r="B34" s="374"/>
      <c r="C34" s="374"/>
      <c r="D34" s="374"/>
      <c r="E34" s="374"/>
      <c r="F34" s="374"/>
      <c r="G34" s="374"/>
      <c r="H34" s="374"/>
      <c r="I34" s="374"/>
      <c r="J34" s="381"/>
    </row>
    <row r="35" spans="1:9" ht="14.25">
      <c r="A35" s="704" t="s">
        <v>576</v>
      </c>
      <c r="B35" s="704"/>
      <c r="C35" s="705"/>
      <c r="D35" s="705"/>
      <c r="E35" s="705"/>
      <c r="F35" s="705"/>
      <c r="G35" s="705"/>
      <c r="H35" s="705"/>
      <c r="I35" s="705"/>
    </row>
    <row r="36" spans="1:9" ht="15.75" thickBot="1">
      <c r="A36" s="361"/>
      <c r="B36" s="361"/>
      <c r="C36" s="361"/>
      <c r="D36" s="361"/>
      <c r="E36" s="361"/>
      <c r="F36" s="361"/>
      <c r="G36" s="361"/>
      <c r="H36" s="706" t="s">
        <v>571</v>
      </c>
      <c r="I36" s="706"/>
    </row>
    <row r="37" spans="1:9" ht="13.5" customHeight="1" thickBot="1">
      <c r="A37" s="707" t="s">
        <v>85</v>
      </c>
      <c r="B37" s="710" t="s">
        <v>452</v>
      </c>
      <c r="C37" s="711"/>
      <c r="D37" s="711"/>
      <c r="E37" s="711"/>
      <c r="F37" s="712"/>
      <c r="G37" s="712"/>
      <c r="H37" s="712"/>
      <c r="I37" s="713"/>
    </row>
    <row r="38" spans="1:9" ht="13.5" customHeight="1" thickBot="1">
      <c r="A38" s="708"/>
      <c r="B38" s="698" t="s">
        <v>580</v>
      </c>
      <c r="C38" s="716" t="s">
        <v>572</v>
      </c>
      <c r="D38" s="717"/>
      <c r="E38" s="717"/>
      <c r="F38" s="717"/>
      <c r="G38" s="717"/>
      <c r="H38" s="717"/>
      <c r="I38" s="718" t="str">
        <f>'IB_4.sz.mell.'!G5</f>
        <v>Összes teljesítés 2020. VII. 31.-ig</v>
      </c>
    </row>
    <row r="39" spans="1:9" ht="25.5" customHeight="1" thickBot="1">
      <c r="A39" s="708"/>
      <c r="B39" s="714"/>
      <c r="C39" s="698" t="str">
        <f>CONCATENATE(IB_TARTALOMJEGYZÉK!$A$1,". előtti bevétel, kiadás")</f>
        <v>2020. előtti bevétel, kiadás</v>
      </c>
      <c r="D39" s="362" t="s">
        <v>453</v>
      </c>
      <c r="E39" s="362" t="s">
        <v>454</v>
      </c>
      <c r="F39" s="363" t="s">
        <v>577</v>
      </c>
      <c r="G39" s="363" t="s">
        <v>453</v>
      </c>
      <c r="H39" s="375" t="s">
        <v>454</v>
      </c>
      <c r="I39" s="719"/>
    </row>
    <row r="40" spans="1:9" ht="13.5" thickBot="1">
      <c r="A40" s="709"/>
      <c r="B40" s="715"/>
      <c r="C40" s="699"/>
      <c r="D40" s="700" t="str">
        <f>CONCATENATE(IB_TARTALOMJEGYZÉK!$A$1,". évi")</f>
        <v>2020. évi</v>
      </c>
      <c r="E40" s="701"/>
      <c r="F40" s="702"/>
      <c r="G40" s="700" t="str">
        <f>CONCATENATE(IB_TARTALOMJEGYZÉK!$A$1,". után")</f>
        <v>2020. után</v>
      </c>
      <c r="H40" s="703"/>
      <c r="I40" s="702"/>
    </row>
    <row r="41" spans="1:9" ht="13.5" thickBot="1">
      <c r="A41" s="364" t="s">
        <v>397</v>
      </c>
      <c r="B41" s="365" t="s">
        <v>581</v>
      </c>
      <c r="C41" s="366" t="s">
        <v>399</v>
      </c>
      <c r="D41" s="367" t="s">
        <v>401</v>
      </c>
      <c r="E41" s="367" t="s">
        <v>400</v>
      </c>
      <c r="F41" s="366" t="s">
        <v>402</v>
      </c>
      <c r="G41" s="366" t="s">
        <v>403</v>
      </c>
      <c r="H41" s="366" t="s">
        <v>404</v>
      </c>
      <c r="I41" s="368" t="s">
        <v>578</v>
      </c>
    </row>
    <row r="42" spans="1:9" ht="12.75">
      <c r="A42" s="369" t="s">
        <v>86</v>
      </c>
      <c r="B42" s="396">
        <f aca="true" t="shared" si="4" ref="B42:B47">C42+E42+H42</f>
        <v>0</v>
      </c>
      <c r="C42" s="382"/>
      <c r="D42" s="383"/>
      <c r="E42" s="383"/>
      <c r="F42" s="383"/>
      <c r="G42" s="383"/>
      <c r="H42" s="395"/>
      <c r="I42" s="384">
        <f aca="true" t="shared" si="5" ref="I42:I47">C42+F42</f>
        <v>0</v>
      </c>
    </row>
    <row r="43" spans="1:9" ht="12.75">
      <c r="A43" s="378" t="s">
        <v>97</v>
      </c>
      <c r="B43" s="398">
        <f t="shared" si="4"/>
        <v>0</v>
      </c>
      <c r="C43" s="387"/>
      <c r="D43" s="387"/>
      <c r="E43" s="387"/>
      <c r="F43" s="387"/>
      <c r="G43" s="387"/>
      <c r="H43" s="387"/>
      <c r="I43" s="386">
        <f t="shared" si="5"/>
        <v>0</v>
      </c>
    </row>
    <row r="44" spans="1:9" ht="12.75">
      <c r="A44" s="370" t="s">
        <v>87</v>
      </c>
      <c r="B44" s="398">
        <f t="shared" si="4"/>
        <v>0</v>
      </c>
      <c r="C44" s="387"/>
      <c r="D44" s="387"/>
      <c r="E44" s="387"/>
      <c r="F44" s="387"/>
      <c r="G44" s="387"/>
      <c r="H44" s="387"/>
      <c r="I44" s="386">
        <f t="shared" si="5"/>
        <v>0</v>
      </c>
    </row>
    <row r="45" spans="1:9" ht="12.75">
      <c r="A45" s="370" t="s">
        <v>98</v>
      </c>
      <c r="B45" s="398">
        <f t="shared" si="4"/>
        <v>0</v>
      </c>
      <c r="C45" s="387"/>
      <c r="D45" s="387"/>
      <c r="E45" s="387"/>
      <c r="F45" s="387"/>
      <c r="G45" s="387"/>
      <c r="H45" s="387"/>
      <c r="I45" s="386">
        <f t="shared" si="5"/>
        <v>0</v>
      </c>
    </row>
    <row r="46" spans="1:9" ht="12.75">
      <c r="A46" s="370" t="s">
        <v>88</v>
      </c>
      <c r="B46" s="398">
        <f t="shared" si="4"/>
        <v>0</v>
      </c>
      <c r="C46" s="387"/>
      <c r="D46" s="387"/>
      <c r="E46" s="387"/>
      <c r="F46" s="387"/>
      <c r="G46" s="387"/>
      <c r="H46" s="387"/>
      <c r="I46" s="386">
        <f t="shared" si="5"/>
        <v>0</v>
      </c>
    </row>
    <row r="47" spans="1:9" ht="13.5" thickBot="1">
      <c r="A47" s="370" t="s">
        <v>89</v>
      </c>
      <c r="B47" s="398">
        <f t="shared" si="4"/>
        <v>0</v>
      </c>
      <c r="C47" s="387"/>
      <c r="D47" s="387"/>
      <c r="E47" s="387"/>
      <c r="F47" s="387"/>
      <c r="G47" s="387"/>
      <c r="H47" s="387"/>
      <c r="I47" s="386">
        <f t="shared" si="5"/>
        <v>0</v>
      </c>
    </row>
    <row r="48" spans="1:9" ht="13.5" thickBot="1">
      <c r="A48" s="379" t="s">
        <v>90</v>
      </c>
      <c r="B48" s="394">
        <f aca="true" t="shared" si="6" ref="B48:I48">B42+SUM(B44:B47)</f>
        <v>0</v>
      </c>
      <c r="C48" s="388">
        <f t="shared" si="6"/>
        <v>0</v>
      </c>
      <c r="D48" s="388">
        <f t="shared" si="6"/>
        <v>0</v>
      </c>
      <c r="E48" s="388">
        <f t="shared" si="6"/>
        <v>0</v>
      </c>
      <c r="F48" s="388">
        <f t="shared" si="6"/>
        <v>0</v>
      </c>
      <c r="G48" s="388">
        <f t="shared" si="6"/>
        <v>0</v>
      </c>
      <c r="H48" s="388">
        <f t="shared" si="6"/>
        <v>0</v>
      </c>
      <c r="I48" s="389">
        <f t="shared" si="6"/>
        <v>0</v>
      </c>
    </row>
    <row r="49" spans="1:9" ht="12.75">
      <c r="A49" s="371" t="s">
        <v>93</v>
      </c>
      <c r="B49" s="396">
        <f>C49+E49+H49</f>
        <v>0</v>
      </c>
      <c r="C49" s="383"/>
      <c r="D49" s="383"/>
      <c r="E49" s="383"/>
      <c r="F49" s="383"/>
      <c r="G49" s="383"/>
      <c r="H49" s="383"/>
      <c r="I49" s="384">
        <f>C49+F49</f>
        <v>0</v>
      </c>
    </row>
    <row r="50" spans="1:9" ht="12.75">
      <c r="A50" s="372" t="s">
        <v>94</v>
      </c>
      <c r="B50" s="397">
        <f>C50+E50+H50</f>
        <v>0</v>
      </c>
      <c r="C50" s="387"/>
      <c r="D50" s="387"/>
      <c r="E50" s="387"/>
      <c r="F50" s="387"/>
      <c r="G50" s="387"/>
      <c r="H50" s="387"/>
      <c r="I50" s="386">
        <f>C50+F50</f>
        <v>0</v>
      </c>
    </row>
    <row r="51" spans="1:9" ht="12.75">
      <c r="A51" s="372" t="s">
        <v>95</v>
      </c>
      <c r="B51" s="398">
        <f>C51+E51+H51</f>
        <v>0</v>
      </c>
      <c r="C51" s="387"/>
      <c r="D51" s="387"/>
      <c r="E51" s="387"/>
      <c r="F51" s="387"/>
      <c r="G51" s="387"/>
      <c r="H51" s="387"/>
      <c r="I51" s="386">
        <f>C51+F51</f>
        <v>0</v>
      </c>
    </row>
    <row r="52" spans="1:9" ht="12.75">
      <c r="A52" s="372" t="s">
        <v>96</v>
      </c>
      <c r="B52" s="398">
        <f>C52+E52+H52</f>
        <v>0</v>
      </c>
      <c r="C52" s="387"/>
      <c r="D52" s="387"/>
      <c r="E52" s="387"/>
      <c r="F52" s="387"/>
      <c r="G52" s="387"/>
      <c r="H52" s="387"/>
      <c r="I52" s="386">
        <f>C52+F52</f>
        <v>0</v>
      </c>
    </row>
    <row r="53" spans="1:9" ht="13.5" thickBot="1">
      <c r="A53" s="373"/>
      <c r="B53" s="399">
        <f>C53+E53+H53</f>
        <v>0</v>
      </c>
      <c r="C53" s="390"/>
      <c r="D53" s="390"/>
      <c r="E53" s="387"/>
      <c r="F53" s="390"/>
      <c r="G53" s="390"/>
      <c r="H53" s="387"/>
      <c r="I53" s="391">
        <f>C53+F53</f>
        <v>0</v>
      </c>
    </row>
    <row r="54" spans="1:9" ht="13.5" thickBot="1">
      <c r="A54" s="380" t="s">
        <v>76</v>
      </c>
      <c r="B54" s="394">
        <f aca="true" t="shared" si="7" ref="B54:I54">SUM(B49:B53)</f>
        <v>0</v>
      </c>
      <c r="C54" s="388">
        <f t="shared" si="7"/>
        <v>0</v>
      </c>
      <c r="D54" s="388">
        <f t="shared" si="7"/>
        <v>0</v>
      </c>
      <c r="E54" s="388">
        <f t="shared" si="7"/>
        <v>0</v>
      </c>
      <c r="F54" s="388">
        <f t="shared" si="7"/>
        <v>0</v>
      </c>
      <c r="G54" s="388">
        <f t="shared" si="7"/>
        <v>0</v>
      </c>
      <c r="H54" s="388">
        <f t="shared" si="7"/>
        <v>0</v>
      </c>
      <c r="I54" s="389">
        <f t="shared" si="7"/>
        <v>0</v>
      </c>
    </row>
    <row r="57" spans="1:9" ht="14.25">
      <c r="A57" s="704" t="s">
        <v>576</v>
      </c>
      <c r="B57" s="704"/>
      <c r="C57" s="705"/>
      <c r="D57" s="705"/>
      <c r="E57" s="705"/>
      <c r="F57" s="705"/>
      <c r="G57" s="705"/>
      <c r="H57" s="705"/>
      <c r="I57" s="705"/>
    </row>
    <row r="58" spans="1:9" ht="15.75" thickBot="1">
      <c r="A58" s="361"/>
      <c r="B58" s="361"/>
      <c r="C58" s="361"/>
      <c r="D58" s="361"/>
      <c r="E58" s="361"/>
      <c r="F58" s="361"/>
      <c r="G58" s="361"/>
      <c r="H58" s="706" t="s">
        <v>571</v>
      </c>
      <c r="I58" s="706"/>
    </row>
    <row r="59" spans="1:9" ht="13.5" customHeight="1" thickBot="1">
      <c r="A59" s="707" t="s">
        <v>85</v>
      </c>
      <c r="B59" s="710" t="s">
        <v>452</v>
      </c>
      <c r="C59" s="711"/>
      <c r="D59" s="711"/>
      <c r="E59" s="711"/>
      <c r="F59" s="712"/>
      <c r="G59" s="712"/>
      <c r="H59" s="712"/>
      <c r="I59" s="713"/>
    </row>
    <row r="60" spans="1:9" ht="13.5" customHeight="1" thickBot="1">
      <c r="A60" s="708"/>
      <c r="B60" s="698" t="s">
        <v>580</v>
      </c>
      <c r="C60" s="716" t="s">
        <v>572</v>
      </c>
      <c r="D60" s="717"/>
      <c r="E60" s="717"/>
      <c r="F60" s="717"/>
      <c r="G60" s="717"/>
      <c r="H60" s="717"/>
      <c r="I60" s="718" t="str">
        <f>'IB_4.sz.mell.'!G5</f>
        <v>Összes teljesítés 2020. VII. 31.-ig</v>
      </c>
    </row>
    <row r="61" spans="1:9" ht="26.25" customHeight="1" thickBot="1">
      <c r="A61" s="708"/>
      <c r="B61" s="714"/>
      <c r="C61" s="698" t="str">
        <f>CONCATENATE(IB_TARTALOMJEGYZÉK!$A$1,". előtti bevétel, kiadás")</f>
        <v>2020. előtti bevétel, kiadás</v>
      </c>
      <c r="D61" s="362" t="s">
        <v>453</v>
      </c>
      <c r="E61" s="362" t="s">
        <v>454</v>
      </c>
      <c r="F61" s="363" t="s">
        <v>577</v>
      </c>
      <c r="G61" s="363" t="s">
        <v>453</v>
      </c>
      <c r="H61" s="375" t="s">
        <v>454</v>
      </c>
      <c r="I61" s="719"/>
    </row>
    <row r="62" spans="1:9" ht="13.5" thickBot="1">
      <c r="A62" s="709"/>
      <c r="B62" s="715"/>
      <c r="C62" s="699"/>
      <c r="D62" s="700" t="str">
        <f>CONCATENATE(IB_TARTALOMJEGYZÉK!$A$1,". évi")</f>
        <v>2020. évi</v>
      </c>
      <c r="E62" s="701"/>
      <c r="F62" s="702"/>
      <c r="G62" s="700" t="str">
        <f>CONCATENATE(IB_TARTALOMJEGYZÉK!$A$1,". után")</f>
        <v>2020. után</v>
      </c>
      <c r="H62" s="703"/>
      <c r="I62" s="702"/>
    </row>
    <row r="63" spans="1:9" ht="13.5" thickBot="1">
      <c r="A63" s="364" t="s">
        <v>397</v>
      </c>
      <c r="B63" s="365" t="s">
        <v>581</v>
      </c>
      <c r="C63" s="366" t="s">
        <v>399</v>
      </c>
      <c r="D63" s="367" t="s">
        <v>401</v>
      </c>
      <c r="E63" s="367" t="s">
        <v>400</v>
      </c>
      <c r="F63" s="366" t="s">
        <v>402</v>
      </c>
      <c r="G63" s="366" t="s">
        <v>403</v>
      </c>
      <c r="H63" s="366" t="s">
        <v>404</v>
      </c>
      <c r="I63" s="368" t="s">
        <v>578</v>
      </c>
    </row>
    <row r="64" spans="1:9" ht="12.75">
      <c r="A64" s="369" t="s">
        <v>86</v>
      </c>
      <c r="B64" s="396">
        <f aca="true" t="shared" si="8" ref="B64:B69">C64+E64+H64</f>
        <v>0</v>
      </c>
      <c r="C64" s="382"/>
      <c r="D64" s="383"/>
      <c r="E64" s="383"/>
      <c r="F64" s="383"/>
      <c r="G64" s="383"/>
      <c r="H64" s="395"/>
      <c r="I64" s="384">
        <f aca="true" t="shared" si="9" ref="I64:I69">C64+F64</f>
        <v>0</v>
      </c>
    </row>
    <row r="65" spans="1:9" ht="12.75">
      <c r="A65" s="378" t="s">
        <v>97</v>
      </c>
      <c r="B65" s="397">
        <f t="shared" si="8"/>
        <v>0</v>
      </c>
      <c r="C65" s="385"/>
      <c r="D65" s="385"/>
      <c r="E65" s="387"/>
      <c r="F65" s="385"/>
      <c r="G65" s="385"/>
      <c r="H65" s="387"/>
      <c r="I65" s="386">
        <f t="shared" si="9"/>
        <v>0</v>
      </c>
    </row>
    <row r="66" spans="1:9" ht="12.75">
      <c r="A66" s="370" t="s">
        <v>87</v>
      </c>
      <c r="B66" s="398">
        <f t="shared" si="8"/>
        <v>0</v>
      </c>
      <c r="C66" s="387"/>
      <c r="D66" s="387"/>
      <c r="E66" s="387"/>
      <c r="F66" s="387"/>
      <c r="G66" s="387"/>
      <c r="H66" s="387"/>
      <c r="I66" s="386">
        <f t="shared" si="9"/>
        <v>0</v>
      </c>
    </row>
    <row r="67" spans="1:9" ht="12.75">
      <c r="A67" s="370" t="s">
        <v>98</v>
      </c>
      <c r="B67" s="398">
        <f t="shared" si="8"/>
        <v>0</v>
      </c>
      <c r="C67" s="387"/>
      <c r="D67" s="387"/>
      <c r="E67" s="387"/>
      <c r="F67" s="387"/>
      <c r="G67" s="387"/>
      <c r="H67" s="387"/>
      <c r="I67" s="386">
        <f t="shared" si="9"/>
        <v>0</v>
      </c>
    </row>
    <row r="68" spans="1:9" ht="12.75">
      <c r="A68" s="370" t="s">
        <v>88</v>
      </c>
      <c r="B68" s="398">
        <f t="shared" si="8"/>
        <v>0</v>
      </c>
      <c r="C68" s="387"/>
      <c r="D68" s="387"/>
      <c r="E68" s="387"/>
      <c r="F68" s="387"/>
      <c r="G68" s="387"/>
      <c r="H68" s="387"/>
      <c r="I68" s="386">
        <f t="shared" si="9"/>
        <v>0</v>
      </c>
    </row>
    <row r="69" spans="1:9" ht="13.5" thickBot="1">
      <c r="A69" s="370" t="s">
        <v>89</v>
      </c>
      <c r="B69" s="398">
        <f t="shared" si="8"/>
        <v>0</v>
      </c>
      <c r="C69" s="387"/>
      <c r="D69" s="387"/>
      <c r="E69" s="387"/>
      <c r="F69" s="387"/>
      <c r="G69" s="387"/>
      <c r="H69" s="387"/>
      <c r="I69" s="386">
        <f t="shared" si="9"/>
        <v>0</v>
      </c>
    </row>
    <row r="70" spans="1:9" ht="13.5" thickBot="1">
      <c r="A70" s="379" t="s">
        <v>90</v>
      </c>
      <c r="B70" s="394">
        <f aca="true" t="shared" si="10" ref="B70:I70">B64+SUM(B66:B69)</f>
        <v>0</v>
      </c>
      <c r="C70" s="388">
        <f t="shared" si="10"/>
        <v>0</v>
      </c>
      <c r="D70" s="388">
        <f t="shared" si="10"/>
        <v>0</v>
      </c>
      <c r="E70" s="388">
        <f t="shared" si="10"/>
        <v>0</v>
      </c>
      <c r="F70" s="388">
        <f t="shared" si="10"/>
        <v>0</v>
      </c>
      <c r="G70" s="388">
        <f t="shared" si="10"/>
        <v>0</v>
      </c>
      <c r="H70" s="388">
        <f t="shared" si="10"/>
        <v>0</v>
      </c>
      <c r="I70" s="389">
        <f t="shared" si="10"/>
        <v>0</v>
      </c>
    </row>
    <row r="71" spans="1:9" ht="12.75">
      <c r="A71" s="371" t="s">
        <v>93</v>
      </c>
      <c r="B71" s="396">
        <f>C71+E71+H71</f>
        <v>0</v>
      </c>
      <c r="C71" s="383"/>
      <c r="D71" s="383"/>
      <c r="E71" s="383"/>
      <c r="F71" s="383"/>
      <c r="G71" s="383"/>
      <c r="H71" s="383"/>
      <c r="I71" s="384">
        <f>C71+F71</f>
        <v>0</v>
      </c>
    </row>
    <row r="72" spans="1:9" ht="12.75">
      <c r="A72" s="372" t="s">
        <v>94</v>
      </c>
      <c r="B72" s="397">
        <f>C72+E72+H72</f>
        <v>0</v>
      </c>
      <c r="C72" s="387"/>
      <c r="D72" s="387"/>
      <c r="E72" s="387"/>
      <c r="F72" s="387"/>
      <c r="G72" s="387"/>
      <c r="H72" s="387"/>
      <c r="I72" s="386">
        <f>C72+F72</f>
        <v>0</v>
      </c>
    </row>
    <row r="73" spans="1:9" ht="12.75">
      <c r="A73" s="372" t="s">
        <v>95</v>
      </c>
      <c r="B73" s="398">
        <f>C73+E73+H73</f>
        <v>0</v>
      </c>
      <c r="C73" s="387"/>
      <c r="D73" s="387"/>
      <c r="E73" s="387"/>
      <c r="F73" s="387"/>
      <c r="G73" s="387"/>
      <c r="H73" s="387"/>
      <c r="I73" s="386">
        <f>C73+F73</f>
        <v>0</v>
      </c>
    </row>
    <row r="74" spans="1:9" ht="12.75">
      <c r="A74" s="372" t="s">
        <v>96</v>
      </c>
      <c r="B74" s="398">
        <f>C74+E74+H74</f>
        <v>0</v>
      </c>
      <c r="C74" s="387"/>
      <c r="D74" s="387"/>
      <c r="E74" s="387"/>
      <c r="F74" s="387"/>
      <c r="G74" s="387"/>
      <c r="H74" s="387"/>
      <c r="I74" s="386">
        <f>C74+F74</f>
        <v>0</v>
      </c>
    </row>
    <row r="75" spans="1:9" ht="13.5" thickBot="1">
      <c r="A75" s="373"/>
      <c r="B75" s="399">
        <f>C75+E75+H75</f>
        <v>0</v>
      </c>
      <c r="C75" s="390"/>
      <c r="D75" s="390"/>
      <c r="E75" s="387"/>
      <c r="F75" s="390"/>
      <c r="G75" s="390"/>
      <c r="H75" s="387"/>
      <c r="I75" s="391">
        <f>C75+F75</f>
        <v>0</v>
      </c>
    </row>
    <row r="76" spans="1:9" ht="13.5" thickBot="1">
      <c r="A76" s="380" t="s">
        <v>76</v>
      </c>
      <c r="B76" s="394">
        <f aca="true" t="shared" si="11" ref="B76:I76">SUM(B71:B75)</f>
        <v>0</v>
      </c>
      <c r="C76" s="388">
        <f t="shared" si="11"/>
        <v>0</v>
      </c>
      <c r="D76" s="388">
        <f t="shared" si="11"/>
        <v>0</v>
      </c>
      <c r="E76" s="388">
        <f t="shared" si="11"/>
        <v>0</v>
      </c>
      <c r="F76" s="388">
        <f t="shared" si="11"/>
        <v>0</v>
      </c>
      <c r="G76" s="388">
        <f t="shared" si="11"/>
        <v>0</v>
      </c>
      <c r="H76" s="388">
        <f t="shared" si="11"/>
        <v>0</v>
      </c>
      <c r="I76" s="389">
        <f t="shared" si="11"/>
        <v>0</v>
      </c>
    </row>
    <row r="79" spans="1:9" ht="14.25">
      <c r="A79" s="704" t="s">
        <v>576</v>
      </c>
      <c r="B79" s="704"/>
      <c r="C79" s="705"/>
      <c r="D79" s="705"/>
      <c r="E79" s="705"/>
      <c r="F79" s="705"/>
      <c r="G79" s="705"/>
      <c r="H79" s="705"/>
      <c r="I79" s="705"/>
    </row>
    <row r="80" spans="1:9" ht="15.75" thickBot="1">
      <c r="A80" s="361"/>
      <c r="B80" s="361"/>
      <c r="C80" s="361"/>
      <c r="D80" s="361"/>
      <c r="E80" s="361"/>
      <c r="F80" s="361"/>
      <c r="G80" s="361"/>
      <c r="H80" s="706" t="s">
        <v>571</v>
      </c>
      <c r="I80" s="706"/>
    </row>
    <row r="81" spans="1:9" ht="13.5" customHeight="1" thickBot="1">
      <c r="A81" s="707" t="s">
        <v>85</v>
      </c>
      <c r="B81" s="710" t="s">
        <v>452</v>
      </c>
      <c r="C81" s="711"/>
      <c r="D81" s="711"/>
      <c r="E81" s="711"/>
      <c r="F81" s="712"/>
      <c r="G81" s="712"/>
      <c r="H81" s="712"/>
      <c r="I81" s="713"/>
    </row>
    <row r="82" spans="1:9" ht="13.5" customHeight="1" thickBot="1">
      <c r="A82" s="708"/>
      <c r="B82" s="698" t="s">
        <v>580</v>
      </c>
      <c r="C82" s="716" t="s">
        <v>572</v>
      </c>
      <c r="D82" s="717"/>
      <c r="E82" s="717"/>
      <c r="F82" s="717"/>
      <c r="G82" s="717"/>
      <c r="H82" s="717"/>
      <c r="I82" s="718" t="str">
        <f>'IB_4.sz.mell.'!G5</f>
        <v>Összes teljesítés 2020. VII. 31.-ig</v>
      </c>
    </row>
    <row r="83" spans="1:9" ht="27" customHeight="1" thickBot="1">
      <c r="A83" s="708"/>
      <c r="B83" s="714"/>
      <c r="C83" s="698" t="str">
        <f>CONCATENATE(IB_TARTALOMJEGYZÉK!$A$1,". előtti bevétel, kiadás")</f>
        <v>2020. előtti bevétel, kiadás</v>
      </c>
      <c r="D83" s="362" t="s">
        <v>453</v>
      </c>
      <c r="E83" s="362" t="s">
        <v>454</v>
      </c>
      <c r="F83" s="363" t="s">
        <v>577</v>
      </c>
      <c r="G83" s="363" t="s">
        <v>453</v>
      </c>
      <c r="H83" s="375" t="s">
        <v>454</v>
      </c>
      <c r="I83" s="719"/>
    </row>
    <row r="84" spans="1:9" ht="13.5" thickBot="1">
      <c r="A84" s="709"/>
      <c r="B84" s="715"/>
      <c r="C84" s="699"/>
      <c r="D84" s="700" t="str">
        <f>CONCATENATE(IB_TARTALOMJEGYZÉK!$A$1,". évi")</f>
        <v>2020. évi</v>
      </c>
      <c r="E84" s="701"/>
      <c r="F84" s="702"/>
      <c r="G84" s="700" t="str">
        <f>CONCATENATE(IB_TARTALOMJEGYZÉK!$A$1,". után")</f>
        <v>2020. után</v>
      </c>
      <c r="H84" s="703"/>
      <c r="I84" s="702"/>
    </row>
    <row r="85" spans="1:9" ht="13.5" thickBot="1">
      <c r="A85" s="364" t="s">
        <v>397</v>
      </c>
      <c r="B85" s="365" t="s">
        <v>581</v>
      </c>
      <c r="C85" s="366" t="s">
        <v>399</v>
      </c>
      <c r="D85" s="367" t="s">
        <v>401</v>
      </c>
      <c r="E85" s="367" t="s">
        <v>400</v>
      </c>
      <c r="F85" s="366" t="s">
        <v>402</v>
      </c>
      <c r="G85" s="366" t="s">
        <v>403</v>
      </c>
      <c r="H85" s="366" t="s">
        <v>404</v>
      </c>
      <c r="I85" s="368" t="s">
        <v>578</v>
      </c>
    </row>
    <row r="86" spans="1:9" ht="12.75">
      <c r="A86" s="369" t="s">
        <v>86</v>
      </c>
      <c r="B86" s="396">
        <f aca="true" t="shared" si="12" ref="B86:B91">C86+E86+H86</f>
        <v>0</v>
      </c>
      <c r="C86" s="382"/>
      <c r="D86" s="383"/>
      <c r="E86" s="383"/>
      <c r="F86" s="383"/>
      <c r="G86" s="383"/>
      <c r="H86" s="395"/>
      <c r="I86" s="384">
        <f aca="true" t="shared" si="13" ref="I86:I91">C86+F86</f>
        <v>0</v>
      </c>
    </row>
    <row r="87" spans="1:9" ht="12.75">
      <c r="A87" s="378" t="s">
        <v>97</v>
      </c>
      <c r="B87" s="397">
        <f t="shared" si="12"/>
        <v>0</v>
      </c>
      <c r="C87" s="385"/>
      <c r="D87" s="385"/>
      <c r="E87" s="387"/>
      <c r="F87" s="385"/>
      <c r="G87" s="385"/>
      <c r="H87" s="387"/>
      <c r="I87" s="386">
        <f t="shared" si="13"/>
        <v>0</v>
      </c>
    </row>
    <row r="88" spans="1:9" ht="12.75">
      <c r="A88" s="370" t="s">
        <v>87</v>
      </c>
      <c r="B88" s="398">
        <f t="shared" si="12"/>
        <v>0</v>
      </c>
      <c r="C88" s="387"/>
      <c r="D88" s="387"/>
      <c r="E88" s="387"/>
      <c r="F88" s="387"/>
      <c r="G88" s="387"/>
      <c r="H88" s="387"/>
      <c r="I88" s="386">
        <f t="shared" si="13"/>
        <v>0</v>
      </c>
    </row>
    <row r="89" spans="1:9" ht="12.75">
      <c r="A89" s="370" t="s">
        <v>98</v>
      </c>
      <c r="B89" s="398">
        <f t="shared" si="12"/>
        <v>0</v>
      </c>
      <c r="C89" s="387"/>
      <c r="D89" s="387"/>
      <c r="E89" s="387"/>
      <c r="F89" s="387"/>
      <c r="G89" s="387"/>
      <c r="H89" s="387"/>
      <c r="I89" s="386">
        <f t="shared" si="13"/>
        <v>0</v>
      </c>
    </row>
    <row r="90" spans="1:9" ht="12.75">
      <c r="A90" s="370" t="s">
        <v>88</v>
      </c>
      <c r="B90" s="398">
        <f t="shared" si="12"/>
        <v>0</v>
      </c>
      <c r="C90" s="387"/>
      <c r="D90" s="387"/>
      <c r="E90" s="387"/>
      <c r="F90" s="387"/>
      <c r="G90" s="387"/>
      <c r="H90" s="387"/>
      <c r="I90" s="386">
        <f t="shared" si="13"/>
        <v>0</v>
      </c>
    </row>
    <row r="91" spans="1:9" ht="13.5" thickBot="1">
      <c r="A91" s="370" t="s">
        <v>89</v>
      </c>
      <c r="B91" s="398">
        <f t="shared" si="12"/>
        <v>0</v>
      </c>
      <c r="C91" s="387"/>
      <c r="D91" s="387"/>
      <c r="E91" s="387"/>
      <c r="F91" s="387"/>
      <c r="G91" s="387"/>
      <c r="H91" s="387"/>
      <c r="I91" s="386">
        <f t="shared" si="13"/>
        <v>0</v>
      </c>
    </row>
    <row r="92" spans="1:9" ht="13.5" thickBot="1">
      <c r="A92" s="379" t="s">
        <v>90</v>
      </c>
      <c r="B92" s="394">
        <f aca="true" t="shared" si="14" ref="B92:I92">B86+SUM(B88:B91)</f>
        <v>0</v>
      </c>
      <c r="C92" s="388">
        <f t="shared" si="14"/>
        <v>0</v>
      </c>
      <c r="D92" s="388">
        <f t="shared" si="14"/>
        <v>0</v>
      </c>
      <c r="E92" s="388">
        <f t="shared" si="14"/>
        <v>0</v>
      </c>
      <c r="F92" s="388">
        <f t="shared" si="14"/>
        <v>0</v>
      </c>
      <c r="G92" s="388">
        <f t="shared" si="14"/>
        <v>0</v>
      </c>
      <c r="H92" s="388">
        <f t="shared" si="14"/>
        <v>0</v>
      </c>
      <c r="I92" s="389">
        <f t="shared" si="14"/>
        <v>0</v>
      </c>
    </row>
    <row r="93" spans="1:9" ht="12.75">
      <c r="A93" s="371" t="s">
        <v>93</v>
      </c>
      <c r="B93" s="396">
        <f>C93+E93+H93</f>
        <v>0</v>
      </c>
      <c r="C93" s="383"/>
      <c r="D93" s="383"/>
      <c r="E93" s="383"/>
      <c r="F93" s="383"/>
      <c r="G93" s="383"/>
      <c r="H93" s="383"/>
      <c r="I93" s="384">
        <f>C93+F93</f>
        <v>0</v>
      </c>
    </row>
    <row r="94" spans="1:9" ht="12.75">
      <c r="A94" s="372" t="s">
        <v>94</v>
      </c>
      <c r="B94" s="397">
        <f>C94+E94+H94</f>
        <v>0</v>
      </c>
      <c r="C94" s="387"/>
      <c r="D94" s="387"/>
      <c r="E94" s="387"/>
      <c r="F94" s="387"/>
      <c r="G94" s="387"/>
      <c r="H94" s="387"/>
      <c r="I94" s="386">
        <f>C94+F94</f>
        <v>0</v>
      </c>
    </row>
    <row r="95" spans="1:9" ht="12.75">
      <c r="A95" s="372" t="s">
        <v>95</v>
      </c>
      <c r="B95" s="398">
        <f>C95+E95+H95</f>
        <v>0</v>
      </c>
      <c r="C95" s="387"/>
      <c r="D95" s="387"/>
      <c r="E95" s="387"/>
      <c r="F95" s="387"/>
      <c r="G95" s="387"/>
      <c r="H95" s="387"/>
      <c r="I95" s="386">
        <f>C95+F95</f>
        <v>0</v>
      </c>
    </row>
    <row r="96" spans="1:9" ht="12.75">
      <c r="A96" s="372" t="s">
        <v>96</v>
      </c>
      <c r="B96" s="398">
        <f>C96+E96+H96</f>
        <v>0</v>
      </c>
      <c r="C96" s="387"/>
      <c r="D96" s="387"/>
      <c r="E96" s="387"/>
      <c r="F96" s="387"/>
      <c r="G96" s="387"/>
      <c r="H96" s="387"/>
      <c r="I96" s="386">
        <f>C96+F96</f>
        <v>0</v>
      </c>
    </row>
    <row r="97" spans="1:9" ht="13.5" thickBot="1">
      <c r="A97" s="373"/>
      <c r="B97" s="399">
        <f>C97+E97+H97</f>
        <v>0</v>
      </c>
      <c r="C97" s="390"/>
      <c r="D97" s="390"/>
      <c r="E97" s="387"/>
      <c r="F97" s="390"/>
      <c r="G97" s="390"/>
      <c r="H97" s="387"/>
      <c r="I97" s="391">
        <f>C97+F97</f>
        <v>0</v>
      </c>
    </row>
    <row r="98" spans="1:9" ht="13.5" thickBot="1">
      <c r="A98" s="380" t="s">
        <v>76</v>
      </c>
      <c r="B98" s="394">
        <f aca="true" t="shared" si="15" ref="B98:I98">SUM(B93:B97)</f>
        <v>0</v>
      </c>
      <c r="C98" s="388">
        <f t="shared" si="15"/>
        <v>0</v>
      </c>
      <c r="D98" s="388">
        <f t="shared" si="15"/>
        <v>0</v>
      </c>
      <c r="E98" s="388">
        <f t="shared" si="15"/>
        <v>0</v>
      </c>
      <c r="F98" s="388">
        <f t="shared" si="15"/>
        <v>0</v>
      </c>
      <c r="G98" s="388">
        <f t="shared" si="15"/>
        <v>0</v>
      </c>
      <c r="H98" s="388">
        <f t="shared" si="15"/>
        <v>0</v>
      </c>
      <c r="I98" s="389">
        <f t="shared" si="15"/>
        <v>0</v>
      </c>
    </row>
    <row r="101" spans="1:9" ht="14.25">
      <c r="A101" s="704" t="s">
        <v>576</v>
      </c>
      <c r="B101" s="704"/>
      <c r="C101" s="705"/>
      <c r="D101" s="705"/>
      <c r="E101" s="705"/>
      <c r="F101" s="705"/>
      <c r="G101" s="705"/>
      <c r="H101" s="705"/>
      <c r="I101" s="705"/>
    </row>
    <row r="102" spans="1:9" ht="15.75" thickBot="1">
      <c r="A102" s="361"/>
      <c r="B102" s="361"/>
      <c r="C102" s="361"/>
      <c r="D102" s="361"/>
      <c r="E102" s="361"/>
      <c r="F102" s="361"/>
      <c r="G102" s="361"/>
      <c r="H102" s="706" t="s">
        <v>571</v>
      </c>
      <c r="I102" s="706"/>
    </row>
    <row r="103" spans="1:9" ht="13.5" customHeight="1" thickBot="1">
      <c r="A103" s="707" t="s">
        <v>85</v>
      </c>
      <c r="B103" s="710" t="s">
        <v>452</v>
      </c>
      <c r="C103" s="711"/>
      <c r="D103" s="711"/>
      <c r="E103" s="711"/>
      <c r="F103" s="712"/>
      <c r="G103" s="712"/>
      <c r="H103" s="712"/>
      <c r="I103" s="713"/>
    </row>
    <row r="104" spans="1:9" ht="13.5" customHeight="1" thickBot="1">
      <c r="A104" s="708"/>
      <c r="B104" s="698" t="s">
        <v>580</v>
      </c>
      <c r="C104" s="716" t="s">
        <v>572</v>
      </c>
      <c r="D104" s="717"/>
      <c r="E104" s="717"/>
      <c r="F104" s="717"/>
      <c r="G104" s="717"/>
      <c r="H104" s="717"/>
      <c r="I104" s="718" t="str">
        <f>'IB_4.sz.mell.'!G5</f>
        <v>Összes teljesítés 2020. VII. 31.-ig</v>
      </c>
    </row>
    <row r="105" spans="1:9" ht="26.25" customHeight="1" thickBot="1">
      <c r="A105" s="708"/>
      <c r="B105" s="714"/>
      <c r="C105" s="698" t="str">
        <f>CONCATENATE(IB_TARTALOMJEGYZÉK!$A$1,". előtti bevétel, kiadás")</f>
        <v>2020. előtti bevétel, kiadás</v>
      </c>
      <c r="D105" s="362" t="s">
        <v>453</v>
      </c>
      <c r="E105" s="362" t="s">
        <v>454</v>
      </c>
      <c r="F105" s="363" t="s">
        <v>577</v>
      </c>
      <c r="G105" s="363" t="s">
        <v>453</v>
      </c>
      <c r="H105" s="375" t="s">
        <v>454</v>
      </c>
      <c r="I105" s="719"/>
    </row>
    <row r="106" spans="1:9" ht="13.5" thickBot="1">
      <c r="A106" s="709"/>
      <c r="B106" s="715"/>
      <c r="C106" s="699"/>
      <c r="D106" s="700" t="str">
        <f>CONCATENATE(IB_TARTALOMJEGYZÉK!$A$1,". évi")</f>
        <v>2020. évi</v>
      </c>
      <c r="E106" s="701"/>
      <c r="F106" s="702"/>
      <c r="G106" s="700" t="str">
        <f>CONCATENATE(IB_TARTALOMJEGYZÉK!$A$1,". után")</f>
        <v>2020. után</v>
      </c>
      <c r="H106" s="703"/>
      <c r="I106" s="702"/>
    </row>
    <row r="107" spans="1:9" ht="13.5" thickBot="1">
      <c r="A107" s="364" t="s">
        <v>397</v>
      </c>
      <c r="B107" s="365" t="s">
        <v>581</v>
      </c>
      <c r="C107" s="366" t="s">
        <v>399</v>
      </c>
      <c r="D107" s="367" t="s">
        <v>401</v>
      </c>
      <c r="E107" s="367" t="s">
        <v>400</v>
      </c>
      <c r="F107" s="366" t="s">
        <v>402</v>
      </c>
      <c r="G107" s="366" t="s">
        <v>403</v>
      </c>
      <c r="H107" s="366" t="s">
        <v>404</v>
      </c>
      <c r="I107" s="368" t="s">
        <v>578</v>
      </c>
    </row>
    <row r="108" spans="1:9" ht="12.75">
      <c r="A108" s="369" t="s">
        <v>86</v>
      </c>
      <c r="B108" s="396">
        <f aca="true" t="shared" si="16" ref="B108:B113">C108+E108+H108</f>
        <v>0</v>
      </c>
      <c r="C108" s="382"/>
      <c r="D108" s="383"/>
      <c r="E108" s="383"/>
      <c r="F108" s="383"/>
      <c r="G108" s="383"/>
      <c r="H108" s="395"/>
      <c r="I108" s="384">
        <f aca="true" t="shared" si="17" ref="I108:I113">C108+F108</f>
        <v>0</v>
      </c>
    </row>
    <row r="109" spans="1:9" ht="12.75">
      <c r="A109" s="378" t="s">
        <v>97</v>
      </c>
      <c r="B109" s="397">
        <f t="shared" si="16"/>
        <v>0</v>
      </c>
      <c r="C109" s="385"/>
      <c r="D109" s="385"/>
      <c r="E109" s="387"/>
      <c r="F109" s="385"/>
      <c r="G109" s="385"/>
      <c r="H109" s="387"/>
      <c r="I109" s="386">
        <f t="shared" si="17"/>
        <v>0</v>
      </c>
    </row>
    <row r="110" spans="1:9" ht="12.75">
      <c r="A110" s="370" t="s">
        <v>87</v>
      </c>
      <c r="B110" s="398">
        <f t="shared" si="16"/>
        <v>0</v>
      </c>
      <c r="C110" s="387"/>
      <c r="D110" s="387"/>
      <c r="E110" s="387"/>
      <c r="F110" s="387"/>
      <c r="G110" s="387"/>
      <c r="H110" s="387"/>
      <c r="I110" s="386">
        <f t="shared" si="17"/>
        <v>0</v>
      </c>
    </row>
    <row r="111" spans="1:9" ht="12.75">
      <c r="A111" s="370" t="s">
        <v>98</v>
      </c>
      <c r="B111" s="398">
        <f t="shared" si="16"/>
        <v>0</v>
      </c>
      <c r="C111" s="387"/>
      <c r="D111" s="387"/>
      <c r="E111" s="387"/>
      <c r="F111" s="387"/>
      <c r="G111" s="387"/>
      <c r="H111" s="387"/>
      <c r="I111" s="386">
        <f t="shared" si="17"/>
        <v>0</v>
      </c>
    </row>
    <row r="112" spans="1:9" ht="12.75">
      <c r="A112" s="370" t="s">
        <v>88</v>
      </c>
      <c r="B112" s="398">
        <f t="shared" si="16"/>
        <v>0</v>
      </c>
      <c r="C112" s="387"/>
      <c r="D112" s="387"/>
      <c r="E112" s="387"/>
      <c r="F112" s="387"/>
      <c r="G112" s="387"/>
      <c r="H112" s="387"/>
      <c r="I112" s="386">
        <f t="shared" si="17"/>
        <v>0</v>
      </c>
    </row>
    <row r="113" spans="1:9" ht="13.5" thickBot="1">
      <c r="A113" s="370" t="s">
        <v>89</v>
      </c>
      <c r="B113" s="398">
        <f t="shared" si="16"/>
        <v>0</v>
      </c>
      <c r="C113" s="387"/>
      <c r="D113" s="387"/>
      <c r="E113" s="387"/>
      <c r="F113" s="387"/>
      <c r="G113" s="387"/>
      <c r="H113" s="387"/>
      <c r="I113" s="386">
        <f t="shared" si="17"/>
        <v>0</v>
      </c>
    </row>
    <row r="114" spans="1:9" ht="13.5" thickBot="1">
      <c r="A114" s="379" t="s">
        <v>90</v>
      </c>
      <c r="B114" s="394">
        <f aca="true" t="shared" si="18" ref="B114:I114">B108+SUM(B110:B113)</f>
        <v>0</v>
      </c>
      <c r="C114" s="388">
        <f t="shared" si="18"/>
        <v>0</v>
      </c>
      <c r="D114" s="388">
        <f t="shared" si="18"/>
        <v>0</v>
      </c>
      <c r="E114" s="388">
        <f t="shared" si="18"/>
        <v>0</v>
      </c>
      <c r="F114" s="388">
        <f t="shared" si="18"/>
        <v>0</v>
      </c>
      <c r="G114" s="388">
        <f t="shared" si="18"/>
        <v>0</v>
      </c>
      <c r="H114" s="388">
        <f t="shared" si="18"/>
        <v>0</v>
      </c>
      <c r="I114" s="389">
        <f t="shared" si="18"/>
        <v>0</v>
      </c>
    </row>
    <row r="115" spans="1:9" ht="12.75">
      <c r="A115" s="371" t="s">
        <v>93</v>
      </c>
      <c r="B115" s="396">
        <f>C115+E115+H115</f>
        <v>0</v>
      </c>
      <c r="C115" s="383"/>
      <c r="D115" s="383"/>
      <c r="E115" s="383"/>
      <c r="F115" s="383"/>
      <c r="G115" s="383"/>
      <c r="H115" s="383"/>
      <c r="I115" s="384">
        <f>C115+F115</f>
        <v>0</v>
      </c>
    </row>
    <row r="116" spans="1:9" ht="12.75">
      <c r="A116" s="372" t="s">
        <v>94</v>
      </c>
      <c r="B116" s="397">
        <f>C116+E116+H116</f>
        <v>0</v>
      </c>
      <c r="C116" s="387"/>
      <c r="D116" s="387"/>
      <c r="E116" s="387"/>
      <c r="F116" s="387"/>
      <c r="G116" s="387"/>
      <c r="H116" s="387"/>
      <c r="I116" s="386">
        <f>C116+F116</f>
        <v>0</v>
      </c>
    </row>
    <row r="117" spans="1:9" ht="12.75">
      <c r="A117" s="372" t="s">
        <v>95</v>
      </c>
      <c r="B117" s="398">
        <f>C117+E117+H117</f>
        <v>0</v>
      </c>
      <c r="C117" s="387"/>
      <c r="D117" s="387"/>
      <c r="E117" s="387"/>
      <c r="F117" s="387"/>
      <c r="G117" s="387"/>
      <c r="H117" s="387"/>
      <c r="I117" s="386">
        <f>C117+F117</f>
        <v>0</v>
      </c>
    </row>
    <row r="118" spans="1:9" ht="12.75">
      <c r="A118" s="372" t="s">
        <v>96</v>
      </c>
      <c r="B118" s="398">
        <f>C118+E118+H118</f>
        <v>0</v>
      </c>
      <c r="C118" s="387"/>
      <c r="D118" s="387"/>
      <c r="E118" s="387"/>
      <c r="F118" s="387"/>
      <c r="G118" s="387"/>
      <c r="H118" s="387"/>
      <c r="I118" s="386">
        <f>C118+F118</f>
        <v>0</v>
      </c>
    </row>
    <row r="119" spans="1:9" ht="13.5" thickBot="1">
      <c r="A119" s="373"/>
      <c r="B119" s="399">
        <f>C119+E119+H119</f>
        <v>0</v>
      </c>
      <c r="C119" s="390"/>
      <c r="D119" s="390"/>
      <c r="E119" s="387"/>
      <c r="F119" s="390"/>
      <c r="G119" s="390"/>
      <c r="H119" s="387"/>
      <c r="I119" s="391">
        <f>C119+F119</f>
        <v>0</v>
      </c>
    </row>
    <row r="120" spans="1:9" ht="13.5" thickBot="1">
      <c r="A120" s="380" t="s">
        <v>76</v>
      </c>
      <c r="B120" s="394">
        <f aca="true" t="shared" si="19" ref="B120:I120">SUM(B115:B119)</f>
        <v>0</v>
      </c>
      <c r="C120" s="388">
        <f t="shared" si="19"/>
        <v>0</v>
      </c>
      <c r="D120" s="388">
        <f t="shared" si="19"/>
        <v>0</v>
      </c>
      <c r="E120" s="388">
        <f t="shared" si="19"/>
        <v>0</v>
      </c>
      <c r="F120" s="388">
        <f t="shared" si="19"/>
        <v>0</v>
      </c>
      <c r="G120" s="388">
        <f t="shared" si="19"/>
        <v>0</v>
      </c>
      <c r="H120" s="388">
        <f t="shared" si="19"/>
        <v>0</v>
      </c>
      <c r="I120" s="389">
        <f t="shared" si="19"/>
        <v>0</v>
      </c>
    </row>
    <row r="123" spans="1:9" ht="14.25">
      <c r="A123" s="704" t="s">
        <v>576</v>
      </c>
      <c r="B123" s="704"/>
      <c r="C123" s="705"/>
      <c r="D123" s="705"/>
      <c r="E123" s="705"/>
      <c r="F123" s="705"/>
      <c r="G123" s="705"/>
      <c r="H123" s="705"/>
      <c r="I123" s="705"/>
    </row>
    <row r="124" spans="1:9" ht="15.75" thickBot="1">
      <c r="A124" s="361"/>
      <c r="B124" s="361"/>
      <c r="C124" s="361"/>
      <c r="D124" s="361"/>
      <c r="E124" s="361"/>
      <c r="F124" s="361"/>
      <c r="G124" s="361"/>
      <c r="H124" s="706" t="s">
        <v>571</v>
      </c>
      <c r="I124" s="706"/>
    </row>
    <row r="125" spans="1:9" ht="13.5" customHeight="1" thickBot="1">
      <c r="A125" s="707" t="s">
        <v>85</v>
      </c>
      <c r="B125" s="710" t="s">
        <v>452</v>
      </c>
      <c r="C125" s="711"/>
      <c r="D125" s="711"/>
      <c r="E125" s="711"/>
      <c r="F125" s="712"/>
      <c r="G125" s="712"/>
      <c r="H125" s="712"/>
      <c r="I125" s="713"/>
    </row>
    <row r="126" spans="1:9" ht="13.5" customHeight="1" thickBot="1">
      <c r="A126" s="708"/>
      <c r="B126" s="698" t="s">
        <v>580</v>
      </c>
      <c r="C126" s="716" t="s">
        <v>572</v>
      </c>
      <c r="D126" s="717"/>
      <c r="E126" s="717"/>
      <c r="F126" s="717"/>
      <c r="G126" s="717"/>
      <c r="H126" s="717"/>
      <c r="I126" s="718" t="str">
        <f>'IB_4.sz.mell.'!G5</f>
        <v>Összes teljesítés 2020. VII. 31.-ig</v>
      </c>
    </row>
    <row r="127" spans="1:9" ht="27" customHeight="1" thickBot="1">
      <c r="A127" s="708"/>
      <c r="B127" s="714"/>
      <c r="C127" s="698" t="str">
        <f>CONCATENATE(IB_TARTALOMJEGYZÉK!$A$1,". előtti bevétel, kiadás")</f>
        <v>2020. előtti bevétel, kiadás</v>
      </c>
      <c r="D127" s="362" t="s">
        <v>453</v>
      </c>
      <c r="E127" s="362" t="s">
        <v>454</v>
      </c>
      <c r="F127" s="363" t="s">
        <v>577</v>
      </c>
      <c r="G127" s="363" t="s">
        <v>453</v>
      </c>
      <c r="H127" s="375" t="s">
        <v>454</v>
      </c>
      <c r="I127" s="719"/>
    </row>
    <row r="128" spans="1:9" ht="13.5" thickBot="1">
      <c r="A128" s="709"/>
      <c r="B128" s="715"/>
      <c r="C128" s="699"/>
      <c r="D128" s="700" t="str">
        <f>CONCATENATE(IB_TARTALOMJEGYZÉK!$A$1,". évi")</f>
        <v>2020. évi</v>
      </c>
      <c r="E128" s="701"/>
      <c r="F128" s="702"/>
      <c r="G128" s="700" t="str">
        <f>CONCATENATE(IB_TARTALOMJEGYZÉK!$A$1,". után")</f>
        <v>2020. után</v>
      </c>
      <c r="H128" s="703"/>
      <c r="I128" s="702"/>
    </row>
    <row r="129" spans="1:9" ht="13.5" thickBot="1">
      <c r="A129" s="364" t="s">
        <v>397</v>
      </c>
      <c r="B129" s="365" t="s">
        <v>581</v>
      </c>
      <c r="C129" s="366" t="s">
        <v>399</v>
      </c>
      <c r="D129" s="367" t="s">
        <v>401</v>
      </c>
      <c r="E129" s="367" t="s">
        <v>400</v>
      </c>
      <c r="F129" s="366" t="s">
        <v>402</v>
      </c>
      <c r="G129" s="366" t="s">
        <v>403</v>
      </c>
      <c r="H129" s="366" t="s">
        <v>404</v>
      </c>
      <c r="I129" s="368" t="s">
        <v>578</v>
      </c>
    </row>
    <row r="130" spans="1:9" ht="12.75">
      <c r="A130" s="369" t="s">
        <v>86</v>
      </c>
      <c r="B130" s="396">
        <f aca="true" t="shared" si="20" ref="B130:B135">C130+E130+H130</f>
        <v>0</v>
      </c>
      <c r="C130" s="382"/>
      <c r="D130" s="383"/>
      <c r="E130" s="383"/>
      <c r="F130" s="383"/>
      <c r="G130" s="383"/>
      <c r="H130" s="395"/>
      <c r="I130" s="384">
        <f aca="true" t="shared" si="21" ref="I130:I135">C130+F130</f>
        <v>0</v>
      </c>
    </row>
    <row r="131" spans="1:9" ht="12.75">
      <c r="A131" s="378" t="s">
        <v>97</v>
      </c>
      <c r="B131" s="397">
        <f t="shared" si="20"/>
        <v>0</v>
      </c>
      <c r="C131" s="385"/>
      <c r="D131" s="385"/>
      <c r="E131" s="387"/>
      <c r="F131" s="385"/>
      <c r="G131" s="385"/>
      <c r="H131" s="387"/>
      <c r="I131" s="386">
        <f t="shared" si="21"/>
        <v>0</v>
      </c>
    </row>
    <row r="132" spans="1:9" ht="12.75">
      <c r="A132" s="370" t="s">
        <v>87</v>
      </c>
      <c r="B132" s="398">
        <f t="shared" si="20"/>
        <v>0</v>
      </c>
      <c r="C132" s="387"/>
      <c r="D132" s="387"/>
      <c r="E132" s="387"/>
      <c r="F132" s="387"/>
      <c r="G132" s="387"/>
      <c r="H132" s="387"/>
      <c r="I132" s="386">
        <f t="shared" si="21"/>
        <v>0</v>
      </c>
    </row>
    <row r="133" spans="1:9" ht="12.75">
      <c r="A133" s="370" t="s">
        <v>98</v>
      </c>
      <c r="B133" s="398">
        <f t="shared" si="20"/>
        <v>0</v>
      </c>
      <c r="C133" s="387"/>
      <c r="D133" s="387"/>
      <c r="E133" s="387"/>
      <c r="F133" s="387"/>
      <c r="G133" s="387"/>
      <c r="H133" s="387"/>
      <c r="I133" s="386">
        <f t="shared" si="21"/>
        <v>0</v>
      </c>
    </row>
    <row r="134" spans="1:9" ht="12.75">
      <c r="A134" s="370" t="s">
        <v>88</v>
      </c>
      <c r="B134" s="398">
        <f t="shared" si="20"/>
        <v>0</v>
      </c>
      <c r="C134" s="387"/>
      <c r="D134" s="387"/>
      <c r="E134" s="387"/>
      <c r="F134" s="387"/>
      <c r="G134" s="387"/>
      <c r="H134" s="387"/>
      <c r="I134" s="386">
        <f t="shared" si="21"/>
        <v>0</v>
      </c>
    </row>
    <row r="135" spans="1:9" ht="13.5" thickBot="1">
      <c r="A135" s="370" t="s">
        <v>89</v>
      </c>
      <c r="B135" s="398">
        <f t="shared" si="20"/>
        <v>0</v>
      </c>
      <c r="C135" s="387"/>
      <c r="D135" s="387"/>
      <c r="E135" s="387"/>
      <c r="F135" s="387"/>
      <c r="G135" s="387"/>
      <c r="H135" s="387"/>
      <c r="I135" s="386">
        <f t="shared" si="21"/>
        <v>0</v>
      </c>
    </row>
    <row r="136" spans="1:9" ht="13.5" thickBot="1">
      <c r="A136" s="379" t="s">
        <v>90</v>
      </c>
      <c r="B136" s="394">
        <f aca="true" t="shared" si="22" ref="B136:I136">B130+SUM(B132:B135)</f>
        <v>0</v>
      </c>
      <c r="C136" s="388">
        <f t="shared" si="22"/>
        <v>0</v>
      </c>
      <c r="D136" s="388">
        <f t="shared" si="22"/>
        <v>0</v>
      </c>
      <c r="E136" s="388">
        <f t="shared" si="22"/>
        <v>0</v>
      </c>
      <c r="F136" s="388">
        <f t="shared" si="22"/>
        <v>0</v>
      </c>
      <c r="G136" s="388">
        <f t="shared" si="22"/>
        <v>0</v>
      </c>
      <c r="H136" s="388">
        <f t="shared" si="22"/>
        <v>0</v>
      </c>
      <c r="I136" s="389">
        <f t="shared" si="22"/>
        <v>0</v>
      </c>
    </row>
    <row r="137" spans="1:9" ht="12.75">
      <c r="A137" s="371" t="s">
        <v>93</v>
      </c>
      <c r="B137" s="396">
        <f>C137+E137+H137</f>
        <v>0</v>
      </c>
      <c r="C137" s="383"/>
      <c r="D137" s="383"/>
      <c r="E137" s="383"/>
      <c r="F137" s="383"/>
      <c r="G137" s="383"/>
      <c r="H137" s="383"/>
      <c r="I137" s="384">
        <f>C137+F137</f>
        <v>0</v>
      </c>
    </row>
    <row r="138" spans="1:9" ht="12.75">
      <c r="A138" s="372" t="s">
        <v>94</v>
      </c>
      <c r="B138" s="397">
        <f>C138+E138+H138</f>
        <v>0</v>
      </c>
      <c r="C138" s="387"/>
      <c r="D138" s="387"/>
      <c r="E138" s="387"/>
      <c r="F138" s="387"/>
      <c r="G138" s="387"/>
      <c r="H138" s="387"/>
      <c r="I138" s="386">
        <f>C138+F138</f>
        <v>0</v>
      </c>
    </row>
    <row r="139" spans="1:9" ht="12.75">
      <c r="A139" s="372" t="s">
        <v>95</v>
      </c>
      <c r="B139" s="398">
        <f>C139+E139+H139</f>
        <v>0</v>
      </c>
      <c r="C139" s="387"/>
      <c r="D139" s="387"/>
      <c r="E139" s="387"/>
      <c r="F139" s="387"/>
      <c r="G139" s="387"/>
      <c r="H139" s="387"/>
      <c r="I139" s="386">
        <f>C139+F139</f>
        <v>0</v>
      </c>
    </row>
    <row r="140" spans="1:9" ht="12.75">
      <c r="A140" s="372" t="s">
        <v>96</v>
      </c>
      <c r="B140" s="398">
        <f>C140+E140+H140</f>
        <v>0</v>
      </c>
      <c r="C140" s="387"/>
      <c r="D140" s="387"/>
      <c r="E140" s="387"/>
      <c r="F140" s="387"/>
      <c r="G140" s="387"/>
      <c r="H140" s="387"/>
      <c r="I140" s="386">
        <f>C140+F140</f>
        <v>0</v>
      </c>
    </row>
    <row r="141" spans="1:9" ht="13.5" thickBot="1">
      <c r="A141" s="373"/>
      <c r="B141" s="399">
        <f>C141+E141+H141</f>
        <v>0</v>
      </c>
      <c r="C141" s="390"/>
      <c r="D141" s="390"/>
      <c r="E141" s="387"/>
      <c r="F141" s="390"/>
      <c r="G141" s="390"/>
      <c r="H141" s="387"/>
      <c r="I141" s="391">
        <f>C141+F141</f>
        <v>0</v>
      </c>
    </row>
    <row r="142" spans="1:9" ht="13.5" thickBot="1">
      <c r="A142" s="380" t="s">
        <v>76</v>
      </c>
      <c r="B142" s="394">
        <f aca="true" t="shared" si="23" ref="B142:I142">SUM(B137:B141)</f>
        <v>0</v>
      </c>
      <c r="C142" s="388">
        <f t="shared" si="23"/>
        <v>0</v>
      </c>
      <c r="D142" s="388">
        <f t="shared" si="23"/>
        <v>0</v>
      </c>
      <c r="E142" s="388">
        <f t="shared" si="23"/>
        <v>0</v>
      </c>
      <c r="F142" s="388">
        <f t="shared" si="23"/>
        <v>0</v>
      </c>
      <c r="G142" s="388">
        <f t="shared" si="23"/>
        <v>0</v>
      </c>
      <c r="H142" s="388">
        <f t="shared" si="23"/>
        <v>0</v>
      </c>
      <c r="I142" s="389">
        <f t="shared" si="23"/>
        <v>0</v>
      </c>
    </row>
    <row r="145" spans="1:9" ht="14.25">
      <c r="A145" s="704" t="s">
        <v>576</v>
      </c>
      <c r="B145" s="704"/>
      <c r="C145" s="705"/>
      <c r="D145" s="705"/>
      <c r="E145" s="705"/>
      <c r="F145" s="705"/>
      <c r="G145" s="705"/>
      <c r="H145" s="705"/>
      <c r="I145" s="705"/>
    </row>
    <row r="146" spans="1:9" ht="15.75" thickBot="1">
      <c r="A146" s="361"/>
      <c r="B146" s="361"/>
      <c r="C146" s="361"/>
      <c r="D146" s="361"/>
      <c r="E146" s="361"/>
      <c r="F146" s="361"/>
      <c r="G146" s="361"/>
      <c r="H146" s="706" t="s">
        <v>571</v>
      </c>
      <c r="I146" s="706"/>
    </row>
    <row r="147" spans="1:9" ht="13.5" customHeight="1" thickBot="1">
      <c r="A147" s="707" t="s">
        <v>85</v>
      </c>
      <c r="B147" s="710" t="s">
        <v>452</v>
      </c>
      <c r="C147" s="711"/>
      <c r="D147" s="711"/>
      <c r="E147" s="711"/>
      <c r="F147" s="712"/>
      <c r="G147" s="712"/>
      <c r="H147" s="712"/>
      <c r="I147" s="713"/>
    </row>
    <row r="148" spans="1:9" ht="13.5" customHeight="1" thickBot="1">
      <c r="A148" s="708"/>
      <c r="B148" s="698" t="s">
        <v>580</v>
      </c>
      <c r="C148" s="716" t="s">
        <v>572</v>
      </c>
      <c r="D148" s="717"/>
      <c r="E148" s="717"/>
      <c r="F148" s="717"/>
      <c r="G148" s="717"/>
      <c r="H148" s="717"/>
      <c r="I148" s="718" t="str">
        <f>'IB_4.sz.mell.'!G5</f>
        <v>Összes teljesítés 2020. VII. 31.-ig</v>
      </c>
    </row>
    <row r="149" spans="1:9" ht="27.75" customHeight="1" thickBot="1">
      <c r="A149" s="708"/>
      <c r="B149" s="714"/>
      <c r="C149" s="698" t="str">
        <f>CONCATENATE(IB_TARTALOMJEGYZÉK!$A$1,". előtti bevétel, kiadás")</f>
        <v>2020. előtti bevétel, kiadás</v>
      </c>
      <c r="D149" s="362" t="s">
        <v>453</v>
      </c>
      <c r="E149" s="362" t="s">
        <v>454</v>
      </c>
      <c r="F149" s="363" t="s">
        <v>577</v>
      </c>
      <c r="G149" s="363" t="s">
        <v>453</v>
      </c>
      <c r="H149" s="375" t="s">
        <v>454</v>
      </c>
      <c r="I149" s="719"/>
    </row>
    <row r="150" spans="1:9" ht="13.5" thickBot="1">
      <c r="A150" s="709"/>
      <c r="B150" s="715"/>
      <c r="C150" s="699"/>
      <c r="D150" s="700" t="str">
        <f>CONCATENATE(IB_TARTALOMJEGYZÉK!$A$1,". évi")</f>
        <v>2020. évi</v>
      </c>
      <c r="E150" s="701"/>
      <c r="F150" s="702"/>
      <c r="G150" s="700" t="str">
        <f>CONCATENATE(IB_TARTALOMJEGYZÉK!$A$1,". után")</f>
        <v>2020. után</v>
      </c>
      <c r="H150" s="703"/>
      <c r="I150" s="702"/>
    </row>
    <row r="151" spans="1:9" ht="13.5" thickBot="1">
      <c r="A151" s="364" t="s">
        <v>397</v>
      </c>
      <c r="B151" s="365" t="s">
        <v>581</v>
      </c>
      <c r="C151" s="366" t="s">
        <v>399</v>
      </c>
      <c r="D151" s="367" t="s">
        <v>401</v>
      </c>
      <c r="E151" s="367" t="s">
        <v>400</v>
      </c>
      <c r="F151" s="366" t="s">
        <v>402</v>
      </c>
      <c r="G151" s="366" t="s">
        <v>403</v>
      </c>
      <c r="H151" s="366" t="s">
        <v>404</v>
      </c>
      <c r="I151" s="368" t="s">
        <v>578</v>
      </c>
    </row>
    <row r="152" spans="1:9" ht="12.75">
      <c r="A152" s="369" t="s">
        <v>86</v>
      </c>
      <c r="B152" s="396">
        <f aca="true" t="shared" si="24" ref="B152:B157">C152+E152+H152</f>
        <v>0</v>
      </c>
      <c r="C152" s="382"/>
      <c r="D152" s="383"/>
      <c r="E152" s="383"/>
      <c r="F152" s="383"/>
      <c r="G152" s="383"/>
      <c r="H152" s="395"/>
      <c r="I152" s="384">
        <f aca="true" t="shared" si="25" ref="I152:I157">C152+F152</f>
        <v>0</v>
      </c>
    </row>
    <row r="153" spans="1:9" ht="12.75">
      <c r="A153" s="378" t="s">
        <v>97</v>
      </c>
      <c r="B153" s="397">
        <f t="shared" si="24"/>
        <v>0</v>
      </c>
      <c r="C153" s="385"/>
      <c r="D153" s="385"/>
      <c r="E153" s="387"/>
      <c r="F153" s="385"/>
      <c r="G153" s="385"/>
      <c r="H153" s="387"/>
      <c r="I153" s="386">
        <f t="shared" si="25"/>
        <v>0</v>
      </c>
    </row>
    <row r="154" spans="1:9" ht="12.75">
      <c r="A154" s="370" t="s">
        <v>87</v>
      </c>
      <c r="B154" s="398">
        <f t="shared" si="24"/>
        <v>0</v>
      </c>
      <c r="C154" s="387"/>
      <c r="D154" s="387"/>
      <c r="E154" s="387"/>
      <c r="F154" s="387"/>
      <c r="G154" s="387"/>
      <c r="H154" s="387"/>
      <c r="I154" s="386">
        <f t="shared" si="25"/>
        <v>0</v>
      </c>
    </row>
    <row r="155" spans="1:9" ht="12.75">
      <c r="A155" s="370" t="s">
        <v>98</v>
      </c>
      <c r="B155" s="398">
        <f t="shared" si="24"/>
        <v>0</v>
      </c>
      <c r="C155" s="387"/>
      <c r="D155" s="387"/>
      <c r="E155" s="387"/>
      <c r="F155" s="387"/>
      <c r="G155" s="387"/>
      <c r="H155" s="387"/>
      <c r="I155" s="386">
        <f t="shared" si="25"/>
        <v>0</v>
      </c>
    </row>
    <row r="156" spans="1:9" ht="12.75">
      <c r="A156" s="370" t="s">
        <v>88</v>
      </c>
      <c r="B156" s="398">
        <f t="shared" si="24"/>
        <v>0</v>
      </c>
      <c r="C156" s="387"/>
      <c r="D156" s="387"/>
      <c r="E156" s="387"/>
      <c r="F156" s="387"/>
      <c r="G156" s="387"/>
      <c r="H156" s="387"/>
      <c r="I156" s="386">
        <f t="shared" si="25"/>
        <v>0</v>
      </c>
    </row>
    <row r="157" spans="1:9" ht="13.5" thickBot="1">
      <c r="A157" s="370" t="s">
        <v>89</v>
      </c>
      <c r="B157" s="398">
        <f t="shared" si="24"/>
        <v>0</v>
      </c>
      <c r="C157" s="387"/>
      <c r="D157" s="387"/>
      <c r="E157" s="387"/>
      <c r="F157" s="387"/>
      <c r="G157" s="387"/>
      <c r="H157" s="387"/>
      <c r="I157" s="386">
        <f t="shared" si="25"/>
        <v>0</v>
      </c>
    </row>
    <row r="158" spans="1:9" ht="13.5" thickBot="1">
      <c r="A158" s="379" t="s">
        <v>90</v>
      </c>
      <c r="B158" s="394">
        <f aca="true" t="shared" si="26" ref="B158:I158">B152+SUM(B154:B157)</f>
        <v>0</v>
      </c>
      <c r="C158" s="388">
        <f t="shared" si="26"/>
        <v>0</v>
      </c>
      <c r="D158" s="388">
        <f t="shared" si="26"/>
        <v>0</v>
      </c>
      <c r="E158" s="388">
        <f t="shared" si="26"/>
        <v>0</v>
      </c>
      <c r="F158" s="388">
        <f t="shared" si="26"/>
        <v>0</v>
      </c>
      <c r="G158" s="388">
        <f t="shared" si="26"/>
        <v>0</v>
      </c>
      <c r="H158" s="388">
        <f t="shared" si="26"/>
        <v>0</v>
      </c>
      <c r="I158" s="389">
        <f t="shared" si="26"/>
        <v>0</v>
      </c>
    </row>
    <row r="159" spans="1:9" ht="12.75">
      <c r="A159" s="371" t="s">
        <v>93</v>
      </c>
      <c r="B159" s="396">
        <f>C159+E159+H159</f>
        <v>0</v>
      </c>
      <c r="C159" s="383"/>
      <c r="D159" s="383"/>
      <c r="E159" s="383"/>
      <c r="F159" s="383"/>
      <c r="G159" s="383"/>
      <c r="H159" s="383"/>
      <c r="I159" s="384">
        <f>C159+F159</f>
        <v>0</v>
      </c>
    </row>
    <row r="160" spans="1:9" ht="12.75">
      <c r="A160" s="372" t="s">
        <v>94</v>
      </c>
      <c r="B160" s="397">
        <f>C160+E160+H160</f>
        <v>0</v>
      </c>
      <c r="C160" s="387"/>
      <c r="D160" s="387"/>
      <c r="E160" s="387"/>
      <c r="F160" s="387"/>
      <c r="G160" s="387"/>
      <c r="H160" s="387"/>
      <c r="I160" s="386">
        <f>C160+F160</f>
        <v>0</v>
      </c>
    </row>
    <row r="161" spans="1:9" ht="12.75">
      <c r="A161" s="372" t="s">
        <v>95</v>
      </c>
      <c r="B161" s="398">
        <f>C161+E161+H161</f>
        <v>0</v>
      </c>
      <c r="C161" s="387"/>
      <c r="D161" s="387"/>
      <c r="E161" s="387"/>
      <c r="F161" s="387"/>
      <c r="G161" s="387"/>
      <c r="H161" s="387"/>
      <c r="I161" s="386">
        <f>C161+F161</f>
        <v>0</v>
      </c>
    </row>
    <row r="162" spans="1:9" ht="12.75">
      <c r="A162" s="372" t="s">
        <v>96</v>
      </c>
      <c r="B162" s="398">
        <f>C162+E162+H162</f>
        <v>0</v>
      </c>
      <c r="C162" s="387"/>
      <c r="D162" s="387"/>
      <c r="E162" s="387"/>
      <c r="F162" s="387"/>
      <c r="G162" s="387"/>
      <c r="H162" s="387"/>
      <c r="I162" s="386">
        <f>C162+F162</f>
        <v>0</v>
      </c>
    </row>
    <row r="163" spans="1:9" ht="13.5" thickBot="1">
      <c r="A163" s="373"/>
      <c r="B163" s="399">
        <f>C163+E163+H163</f>
        <v>0</v>
      </c>
      <c r="C163" s="390"/>
      <c r="D163" s="390"/>
      <c r="E163" s="387"/>
      <c r="F163" s="390"/>
      <c r="G163" s="390"/>
      <c r="H163" s="387"/>
      <c r="I163" s="391">
        <f>C163+F163</f>
        <v>0</v>
      </c>
    </row>
    <row r="164" spans="1:9" ht="13.5" thickBot="1">
      <c r="A164" s="380" t="s">
        <v>76</v>
      </c>
      <c r="B164" s="394">
        <f aca="true" t="shared" si="27" ref="B164:I164">SUM(B159:B163)</f>
        <v>0</v>
      </c>
      <c r="C164" s="388">
        <f t="shared" si="27"/>
        <v>0</v>
      </c>
      <c r="D164" s="388">
        <f t="shared" si="27"/>
        <v>0</v>
      </c>
      <c r="E164" s="388">
        <f t="shared" si="27"/>
        <v>0</v>
      </c>
      <c r="F164" s="388">
        <f t="shared" si="27"/>
        <v>0</v>
      </c>
      <c r="G164" s="388">
        <f t="shared" si="27"/>
        <v>0</v>
      </c>
      <c r="H164" s="388">
        <f t="shared" si="27"/>
        <v>0</v>
      </c>
      <c r="I164" s="389">
        <f t="shared" si="27"/>
        <v>0</v>
      </c>
    </row>
    <row r="167" spans="1:9" ht="14.25">
      <c r="A167" s="704" t="s">
        <v>576</v>
      </c>
      <c r="B167" s="704"/>
      <c r="C167" s="705"/>
      <c r="D167" s="705"/>
      <c r="E167" s="705"/>
      <c r="F167" s="705"/>
      <c r="G167" s="705"/>
      <c r="H167" s="705"/>
      <c r="I167" s="705"/>
    </row>
    <row r="168" spans="1:9" ht="15.75" thickBot="1">
      <c r="A168" s="361"/>
      <c r="B168" s="361"/>
      <c r="C168" s="361"/>
      <c r="D168" s="361"/>
      <c r="E168" s="361"/>
      <c r="F168" s="361"/>
      <c r="G168" s="361"/>
      <c r="H168" s="706" t="s">
        <v>571</v>
      </c>
      <c r="I168" s="706"/>
    </row>
    <row r="169" spans="1:9" ht="13.5" customHeight="1" thickBot="1">
      <c r="A169" s="707" t="s">
        <v>85</v>
      </c>
      <c r="B169" s="710" t="s">
        <v>452</v>
      </c>
      <c r="C169" s="711"/>
      <c r="D169" s="711"/>
      <c r="E169" s="711"/>
      <c r="F169" s="712"/>
      <c r="G169" s="712"/>
      <c r="H169" s="712"/>
      <c r="I169" s="713"/>
    </row>
    <row r="170" spans="1:9" ht="13.5" customHeight="1" thickBot="1">
      <c r="A170" s="708"/>
      <c r="B170" s="698" t="s">
        <v>580</v>
      </c>
      <c r="C170" s="716" t="s">
        <v>572</v>
      </c>
      <c r="D170" s="717"/>
      <c r="E170" s="717"/>
      <c r="F170" s="717"/>
      <c r="G170" s="717"/>
      <c r="H170" s="717"/>
      <c r="I170" s="718" t="str">
        <f>'IB_4.sz.mell.'!G5</f>
        <v>Összes teljesítés 2020. VII. 31.-ig</v>
      </c>
    </row>
    <row r="171" spans="1:9" ht="27" customHeight="1" thickBot="1">
      <c r="A171" s="708"/>
      <c r="B171" s="714"/>
      <c r="C171" s="698" t="str">
        <f>CONCATENATE(IB_TARTALOMJEGYZÉK!$A$1,". előtti bevétel, kiadás")</f>
        <v>2020. előtti bevétel, kiadás</v>
      </c>
      <c r="D171" s="362" t="s">
        <v>453</v>
      </c>
      <c r="E171" s="362" t="s">
        <v>454</v>
      </c>
      <c r="F171" s="363" t="s">
        <v>577</v>
      </c>
      <c r="G171" s="363" t="s">
        <v>453</v>
      </c>
      <c r="H171" s="375" t="s">
        <v>454</v>
      </c>
      <c r="I171" s="719"/>
    </row>
    <row r="172" spans="1:9" ht="13.5" thickBot="1">
      <c r="A172" s="709"/>
      <c r="B172" s="715"/>
      <c r="C172" s="699"/>
      <c r="D172" s="700" t="str">
        <f>CONCATENATE(IB_TARTALOMJEGYZÉK!$A$1,". évi")</f>
        <v>2020. évi</v>
      </c>
      <c r="E172" s="701"/>
      <c r="F172" s="702"/>
      <c r="G172" s="700" t="str">
        <f>CONCATENATE(IB_TARTALOMJEGYZÉK!$A$1,". után")</f>
        <v>2020. után</v>
      </c>
      <c r="H172" s="703"/>
      <c r="I172" s="702"/>
    </row>
    <row r="173" spans="1:9" ht="13.5" thickBot="1">
      <c r="A173" s="364" t="s">
        <v>397</v>
      </c>
      <c r="B173" s="365" t="s">
        <v>581</v>
      </c>
      <c r="C173" s="366" t="s">
        <v>399</v>
      </c>
      <c r="D173" s="367" t="s">
        <v>401</v>
      </c>
      <c r="E173" s="367" t="s">
        <v>400</v>
      </c>
      <c r="F173" s="366" t="s">
        <v>402</v>
      </c>
      <c r="G173" s="366" t="s">
        <v>403</v>
      </c>
      <c r="H173" s="366" t="s">
        <v>404</v>
      </c>
      <c r="I173" s="368" t="s">
        <v>578</v>
      </c>
    </row>
    <row r="174" spans="1:9" ht="12.75">
      <c r="A174" s="369" t="s">
        <v>86</v>
      </c>
      <c r="B174" s="396">
        <f aca="true" t="shared" si="28" ref="B174:B179">C174+E174+H174</f>
        <v>0</v>
      </c>
      <c r="C174" s="382"/>
      <c r="D174" s="383"/>
      <c r="E174" s="383"/>
      <c r="F174" s="383"/>
      <c r="G174" s="383"/>
      <c r="H174" s="395"/>
      <c r="I174" s="384">
        <f aca="true" t="shared" si="29" ref="I174:I179">C174+F174</f>
        <v>0</v>
      </c>
    </row>
    <row r="175" spans="1:9" ht="12.75">
      <c r="A175" s="378" t="s">
        <v>97</v>
      </c>
      <c r="B175" s="397">
        <f t="shared" si="28"/>
        <v>0</v>
      </c>
      <c r="C175" s="385"/>
      <c r="D175" s="385"/>
      <c r="E175" s="387"/>
      <c r="F175" s="385"/>
      <c r="G175" s="385"/>
      <c r="H175" s="387"/>
      <c r="I175" s="386">
        <f t="shared" si="29"/>
        <v>0</v>
      </c>
    </row>
    <row r="176" spans="1:9" ht="12.75">
      <c r="A176" s="370" t="s">
        <v>87</v>
      </c>
      <c r="B176" s="398">
        <f t="shared" si="28"/>
        <v>0</v>
      </c>
      <c r="C176" s="387"/>
      <c r="D176" s="387"/>
      <c r="E176" s="387"/>
      <c r="F176" s="387"/>
      <c r="G176" s="387"/>
      <c r="H176" s="387"/>
      <c r="I176" s="386">
        <f t="shared" si="29"/>
        <v>0</v>
      </c>
    </row>
    <row r="177" spans="1:9" ht="12.75">
      <c r="A177" s="370" t="s">
        <v>98</v>
      </c>
      <c r="B177" s="398">
        <f t="shared" si="28"/>
        <v>0</v>
      </c>
      <c r="C177" s="387"/>
      <c r="D177" s="387"/>
      <c r="E177" s="387"/>
      <c r="F177" s="387"/>
      <c r="G177" s="387"/>
      <c r="H177" s="387"/>
      <c r="I177" s="386">
        <f t="shared" si="29"/>
        <v>0</v>
      </c>
    </row>
    <row r="178" spans="1:9" ht="12.75">
      <c r="A178" s="370" t="s">
        <v>88</v>
      </c>
      <c r="B178" s="398">
        <f t="shared" si="28"/>
        <v>0</v>
      </c>
      <c r="C178" s="387"/>
      <c r="D178" s="387"/>
      <c r="E178" s="387"/>
      <c r="F178" s="387"/>
      <c r="G178" s="387"/>
      <c r="H178" s="387"/>
      <c r="I178" s="386">
        <f t="shared" si="29"/>
        <v>0</v>
      </c>
    </row>
    <row r="179" spans="1:9" ht="13.5" thickBot="1">
      <c r="A179" s="370" t="s">
        <v>89</v>
      </c>
      <c r="B179" s="398">
        <f t="shared" si="28"/>
        <v>0</v>
      </c>
      <c r="C179" s="387"/>
      <c r="D179" s="387"/>
      <c r="E179" s="387"/>
      <c r="F179" s="387"/>
      <c r="G179" s="387"/>
      <c r="H179" s="387"/>
      <c r="I179" s="386">
        <f t="shared" si="29"/>
        <v>0</v>
      </c>
    </row>
    <row r="180" spans="1:9" ht="13.5" thickBot="1">
      <c r="A180" s="379" t="s">
        <v>90</v>
      </c>
      <c r="B180" s="394">
        <f aca="true" t="shared" si="30" ref="B180:I180">B174+SUM(B176:B179)</f>
        <v>0</v>
      </c>
      <c r="C180" s="388">
        <f t="shared" si="30"/>
        <v>0</v>
      </c>
      <c r="D180" s="388">
        <f t="shared" si="30"/>
        <v>0</v>
      </c>
      <c r="E180" s="388">
        <f t="shared" si="30"/>
        <v>0</v>
      </c>
      <c r="F180" s="388">
        <f t="shared" si="30"/>
        <v>0</v>
      </c>
      <c r="G180" s="388">
        <f t="shared" si="30"/>
        <v>0</v>
      </c>
      <c r="H180" s="388">
        <f t="shared" si="30"/>
        <v>0</v>
      </c>
      <c r="I180" s="389">
        <f t="shared" si="30"/>
        <v>0</v>
      </c>
    </row>
    <row r="181" spans="1:9" ht="12.75">
      <c r="A181" s="371" t="s">
        <v>93</v>
      </c>
      <c r="B181" s="396">
        <f>C181+E181+H181</f>
        <v>0</v>
      </c>
      <c r="C181" s="383"/>
      <c r="D181" s="383"/>
      <c r="E181" s="383"/>
      <c r="F181" s="383"/>
      <c r="G181" s="383"/>
      <c r="H181" s="383"/>
      <c r="I181" s="384">
        <f>C181+F181</f>
        <v>0</v>
      </c>
    </row>
    <row r="182" spans="1:9" ht="12.75">
      <c r="A182" s="372" t="s">
        <v>94</v>
      </c>
      <c r="B182" s="397">
        <f>C182+E182+H182</f>
        <v>0</v>
      </c>
      <c r="C182" s="387"/>
      <c r="D182" s="387"/>
      <c r="E182" s="387"/>
      <c r="F182" s="387"/>
      <c r="G182" s="387"/>
      <c r="H182" s="387"/>
      <c r="I182" s="386">
        <f>C182+F182</f>
        <v>0</v>
      </c>
    </row>
    <row r="183" spans="1:9" ht="12.75">
      <c r="A183" s="372" t="s">
        <v>95</v>
      </c>
      <c r="B183" s="398">
        <f>C183+E183+H183</f>
        <v>0</v>
      </c>
      <c r="C183" s="387"/>
      <c r="D183" s="387"/>
      <c r="E183" s="387"/>
      <c r="F183" s="387"/>
      <c r="G183" s="387"/>
      <c r="H183" s="387"/>
      <c r="I183" s="386">
        <f>C183+F183</f>
        <v>0</v>
      </c>
    </row>
    <row r="184" spans="1:9" ht="12.75">
      <c r="A184" s="372" t="s">
        <v>96</v>
      </c>
      <c r="B184" s="398">
        <f>C184+E184+H184</f>
        <v>0</v>
      </c>
      <c r="C184" s="387"/>
      <c r="D184" s="387"/>
      <c r="E184" s="387"/>
      <c r="F184" s="387"/>
      <c r="G184" s="387"/>
      <c r="H184" s="387"/>
      <c r="I184" s="386">
        <f>C184+F184</f>
        <v>0</v>
      </c>
    </row>
    <row r="185" spans="1:9" ht="13.5" thickBot="1">
      <c r="A185" s="373"/>
      <c r="B185" s="399">
        <f>C185+E185+H185</f>
        <v>0</v>
      </c>
      <c r="C185" s="390"/>
      <c r="D185" s="390"/>
      <c r="E185" s="387"/>
      <c r="F185" s="390"/>
      <c r="G185" s="390"/>
      <c r="H185" s="387"/>
      <c r="I185" s="391">
        <f>C185+F185</f>
        <v>0</v>
      </c>
    </row>
    <row r="186" spans="1:9" ht="13.5" thickBot="1">
      <c r="A186" s="380" t="s">
        <v>76</v>
      </c>
      <c r="B186" s="394">
        <f aca="true" t="shared" si="31" ref="B186:I186">SUM(B181:B185)</f>
        <v>0</v>
      </c>
      <c r="C186" s="388">
        <f t="shared" si="31"/>
        <v>0</v>
      </c>
      <c r="D186" s="388">
        <f t="shared" si="31"/>
        <v>0</v>
      </c>
      <c r="E186" s="388">
        <f t="shared" si="31"/>
        <v>0</v>
      </c>
      <c r="F186" s="388">
        <f t="shared" si="31"/>
        <v>0</v>
      </c>
      <c r="G186" s="388">
        <f t="shared" si="31"/>
        <v>0</v>
      </c>
      <c r="H186" s="388">
        <f t="shared" si="31"/>
        <v>0</v>
      </c>
      <c r="I186" s="389">
        <f t="shared" si="31"/>
        <v>0</v>
      </c>
    </row>
    <row r="189" spans="1:9" ht="14.25">
      <c r="A189" s="704" t="s">
        <v>576</v>
      </c>
      <c r="B189" s="704"/>
      <c r="C189" s="705"/>
      <c r="D189" s="705"/>
      <c r="E189" s="705"/>
      <c r="F189" s="705"/>
      <c r="G189" s="705"/>
      <c r="H189" s="705"/>
      <c r="I189" s="705"/>
    </row>
    <row r="190" spans="1:9" ht="15.75" thickBot="1">
      <c r="A190" s="361"/>
      <c r="B190" s="361"/>
      <c r="C190" s="361"/>
      <c r="D190" s="361"/>
      <c r="E190" s="361"/>
      <c r="F190" s="361"/>
      <c r="G190" s="361"/>
      <c r="H190" s="706" t="s">
        <v>571</v>
      </c>
      <c r="I190" s="706"/>
    </row>
    <row r="191" spans="1:9" ht="13.5" customHeight="1" thickBot="1">
      <c r="A191" s="707" t="s">
        <v>85</v>
      </c>
      <c r="B191" s="710" t="s">
        <v>452</v>
      </c>
      <c r="C191" s="711"/>
      <c r="D191" s="711"/>
      <c r="E191" s="711"/>
      <c r="F191" s="712"/>
      <c r="G191" s="712"/>
      <c r="H191" s="712"/>
      <c r="I191" s="713"/>
    </row>
    <row r="192" spans="1:9" ht="13.5" customHeight="1" thickBot="1">
      <c r="A192" s="708"/>
      <c r="B192" s="698" t="s">
        <v>580</v>
      </c>
      <c r="C192" s="716" t="s">
        <v>572</v>
      </c>
      <c r="D192" s="717"/>
      <c r="E192" s="717"/>
      <c r="F192" s="717"/>
      <c r="G192" s="717"/>
      <c r="H192" s="717"/>
      <c r="I192" s="718" t="str">
        <f>'IB_4.sz.mell.'!G5</f>
        <v>Összes teljesítés 2020. VII. 31.-ig</v>
      </c>
    </row>
    <row r="193" spans="1:9" ht="27" customHeight="1" thickBot="1">
      <c r="A193" s="708"/>
      <c r="B193" s="714"/>
      <c r="C193" s="698" t="str">
        <f>CONCATENATE(IB_TARTALOMJEGYZÉK!$A$1,". előtti bevétel, kiadás")</f>
        <v>2020. előtti bevétel, kiadás</v>
      </c>
      <c r="D193" s="362" t="s">
        <v>453</v>
      </c>
      <c r="E193" s="362" t="s">
        <v>454</v>
      </c>
      <c r="F193" s="363" t="s">
        <v>577</v>
      </c>
      <c r="G193" s="363" t="s">
        <v>453</v>
      </c>
      <c r="H193" s="375" t="s">
        <v>454</v>
      </c>
      <c r="I193" s="719"/>
    </row>
    <row r="194" spans="1:9" ht="13.5" thickBot="1">
      <c r="A194" s="709"/>
      <c r="B194" s="715"/>
      <c r="C194" s="699"/>
      <c r="D194" s="700" t="str">
        <f>CONCATENATE(IB_TARTALOMJEGYZÉK!$A$1,". évi")</f>
        <v>2020. évi</v>
      </c>
      <c r="E194" s="701"/>
      <c r="F194" s="702"/>
      <c r="G194" s="700" t="str">
        <f>CONCATENATE(IB_TARTALOMJEGYZÉK!$A$1,". után")</f>
        <v>2020. után</v>
      </c>
      <c r="H194" s="703"/>
      <c r="I194" s="702"/>
    </row>
    <row r="195" spans="1:9" ht="13.5" thickBot="1">
      <c r="A195" s="364" t="s">
        <v>397</v>
      </c>
      <c r="B195" s="365" t="s">
        <v>581</v>
      </c>
      <c r="C195" s="366" t="s">
        <v>399</v>
      </c>
      <c r="D195" s="367" t="s">
        <v>401</v>
      </c>
      <c r="E195" s="367" t="s">
        <v>400</v>
      </c>
      <c r="F195" s="366" t="s">
        <v>402</v>
      </c>
      <c r="G195" s="366" t="s">
        <v>403</v>
      </c>
      <c r="H195" s="366" t="s">
        <v>404</v>
      </c>
      <c r="I195" s="368" t="s">
        <v>578</v>
      </c>
    </row>
    <row r="196" spans="1:9" ht="12.75">
      <c r="A196" s="369" t="s">
        <v>86</v>
      </c>
      <c r="B196" s="396">
        <f aca="true" t="shared" si="32" ref="B196:B201">C196+E196+H196</f>
        <v>0</v>
      </c>
      <c r="C196" s="382"/>
      <c r="D196" s="383"/>
      <c r="E196" s="383"/>
      <c r="F196" s="383"/>
      <c r="G196" s="383"/>
      <c r="H196" s="395"/>
      <c r="I196" s="384">
        <f aca="true" t="shared" si="33" ref="I196:I201">C196+F196</f>
        <v>0</v>
      </c>
    </row>
    <row r="197" spans="1:9" ht="12.75">
      <c r="A197" s="378" t="s">
        <v>97</v>
      </c>
      <c r="B197" s="397">
        <f t="shared" si="32"/>
        <v>0</v>
      </c>
      <c r="C197" s="385"/>
      <c r="D197" s="385"/>
      <c r="E197" s="387"/>
      <c r="F197" s="385"/>
      <c r="G197" s="385"/>
      <c r="H197" s="387"/>
      <c r="I197" s="386">
        <f t="shared" si="33"/>
        <v>0</v>
      </c>
    </row>
    <row r="198" spans="1:9" ht="12.75">
      <c r="A198" s="370" t="s">
        <v>87</v>
      </c>
      <c r="B198" s="398">
        <f t="shared" si="32"/>
        <v>0</v>
      </c>
      <c r="C198" s="387"/>
      <c r="D198" s="387"/>
      <c r="E198" s="387"/>
      <c r="F198" s="387"/>
      <c r="G198" s="387"/>
      <c r="H198" s="387"/>
      <c r="I198" s="386">
        <f t="shared" si="33"/>
        <v>0</v>
      </c>
    </row>
    <row r="199" spans="1:9" ht="12.75">
      <c r="A199" s="370" t="s">
        <v>98</v>
      </c>
      <c r="B199" s="398">
        <f t="shared" si="32"/>
        <v>0</v>
      </c>
      <c r="C199" s="387"/>
      <c r="D199" s="387"/>
      <c r="E199" s="387"/>
      <c r="F199" s="387"/>
      <c r="G199" s="387"/>
      <c r="H199" s="387"/>
      <c r="I199" s="386">
        <f t="shared" si="33"/>
        <v>0</v>
      </c>
    </row>
    <row r="200" spans="1:9" ht="12.75">
      <c r="A200" s="370" t="s">
        <v>88</v>
      </c>
      <c r="B200" s="398">
        <f t="shared" si="32"/>
        <v>0</v>
      </c>
      <c r="C200" s="387"/>
      <c r="D200" s="387"/>
      <c r="E200" s="387"/>
      <c r="F200" s="387"/>
      <c r="G200" s="387"/>
      <c r="H200" s="387"/>
      <c r="I200" s="386">
        <f t="shared" si="33"/>
        <v>0</v>
      </c>
    </row>
    <row r="201" spans="1:9" ht="13.5" thickBot="1">
      <c r="A201" s="370" t="s">
        <v>89</v>
      </c>
      <c r="B201" s="398">
        <f t="shared" si="32"/>
        <v>0</v>
      </c>
      <c r="C201" s="387"/>
      <c r="D201" s="387"/>
      <c r="E201" s="387"/>
      <c r="F201" s="387"/>
      <c r="G201" s="387"/>
      <c r="H201" s="387"/>
      <c r="I201" s="386">
        <f t="shared" si="33"/>
        <v>0</v>
      </c>
    </row>
    <row r="202" spans="1:9" ht="13.5" thickBot="1">
      <c r="A202" s="379" t="s">
        <v>90</v>
      </c>
      <c r="B202" s="394">
        <f aca="true" t="shared" si="34" ref="B202:I202">B196+SUM(B198:B201)</f>
        <v>0</v>
      </c>
      <c r="C202" s="388">
        <f t="shared" si="34"/>
        <v>0</v>
      </c>
      <c r="D202" s="388">
        <f t="shared" si="34"/>
        <v>0</v>
      </c>
      <c r="E202" s="388">
        <f t="shared" si="34"/>
        <v>0</v>
      </c>
      <c r="F202" s="388">
        <f t="shared" si="34"/>
        <v>0</v>
      </c>
      <c r="G202" s="388">
        <f t="shared" si="34"/>
        <v>0</v>
      </c>
      <c r="H202" s="388">
        <f t="shared" si="34"/>
        <v>0</v>
      </c>
      <c r="I202" s="389">
        <f t="shared" si="34"/>
        <v>0</v>
      </c>
    </row>
    <row r="203" spans="1:9" ht="12.75">
      <c r="A203" s="371" t="s">
        <v>93</v>
      </c>
      <c r="B203" s="396">
        <f>C203+E203+H203</f>
        <v>0</v>
      </c>
      <c r="C203" s="383"/>
      <c r="D203" s="383"/>
      <c r="E203" s="383"/>
      <c r="F203" s="383"/>
      <c r="G203" s="383"/>
      <c r="H203" s="383"/>
      <c r="I203" s="384">
        <f>C203+F203</f>
        <v>0</v>
      </c>
    </row>
    <row r="204" spans="1:9" ht="12.75">
      <c r="A204" s="372" t="s">
        <v>94</v>
      </c>
      <c r="B204" s="397">
        <f>C204+E204+H204</f>
        <v>0</v>
      </c>
      <c r="C204" s="387"/>
      <c r="D204" s="387"/>
      <c r="E204" s="387"/>
      <c r="F204" s="387"/>
      <c r="G204" s="387"/>
      <c r="H204" s="387"/>
      <c r="I204" s="386">
        <f>C204+F204</f>
        <v>0</v>
      </c>
    </row>
    <row r="205" spans="1:9" ht="12.75">
      <c r="A205" s="372" t="s">
        <v>95</v>
      </c>
      <c r="B205" s="398">
        <f>C205+E205+H205</f>
        <v>0</v>
      </c>
      <c r="C205" s="387"/>
      <c r="D205" s="387"/>
      <c r="E205" s="387"/>
      <c r="F205" s="387"/>
      <c r="G205" s="387"/>
      <c r="H205" s="387"/>
      <c r="I205" s="386">
        <f>C205+F205</f>
        <v>0</v>
      </c>
    </row>
    <row r="206" spans="1:9" ht="12.75">
      <c r="A206" s="372" t="s">
        <v>96</v>
      </c>
      <c r="B206" s="398">
        <f>C206+E206+H206</f>
        <v>0</v>
      </c>
      <c r="C206" s="387"/>
      <c r="D206" s="387"/>
      <c r="E206" s="387"/>
      <c r="F206" s="387"/>
      <c r="G206" s="387"/>
      <c r="H206" s="387"/>
      <c r="I206" s="386">
        <f>C206+F206</f>
        <v>0</v>
      </c>
    </row>
    <row r="207" spans="1:9" ht="13.5" thickBot="1">
      <c r="A207" s="373"/>
      <c r="B207" s="399">
        <f>C207+E207+H207</f>
        <v>0</v>
      </c>
      <c r="C207" s="390"/>
      <c r="D207" s="390"/>
      <c r="E207" s="387"/>
      <c r="F207" s="390"/>
      <c r="G207" s="390"/>
      <c r="H207" s="387"/>
      <c r="I207" s="391">
        <f>C207+F207</f>
        <v>0</v>
      </c>
    </row>
    <row r="208" spans="1:9" ht="13.5" thickBot="1">
      <c r="A208" s="380" t="s">
        <v>76</v>
      </c>
      <c r="B208" s="394">
        <f aca="true" t="shared" si="35" ref="B208:I208">SUM(B203:B207)</f>
        <v>0</v>
      </c>
      <c r="C208" s="388">
        <f t="shared" si="35"/>
        <v>0</v>
      </c>
      <c r="D208" s="388">
        <f t="shared" si="35"/>
        <v>0</v>
      </c>
      <c r="E208" s="388">
        <f t="shared" si="35"/>
        <v>0</v>
      </c>
      <c r="F208" s="388">
        <f t="shared" si="35"/>
        <v>0</v>
      </c>
      <c r="G208" s="388">
        <f t="shared" si="35"/>
        <v>0</v>
      </c>
      <c r="H208" s="388">
        <f t="shared" si="35"/>
        <v>0</v>
      </c>
      <c r="I208" s="389">
        <f t="shared" si="35"/>
        <v>0</v>
      </c>
    </row>
    <row r="211" spans="1:9" ht="14.25">
      <c r="A211" s="704" t="s">
        <v>576</v>
      </c>
      <c r="B211" s="704"/>
      <c r="C211" s="705"/>
      <c r="D211" s="705"/>
      <c r="E211" s="705"/>
      <c r="F211" s="705"/>
      <c r="G211" s="705"/>
      <c r="H211" s="705"/>
      <c r="I211" s="705"/>
    </row>
    <row r="212" spans="1:9" ht="15.75" thickBot="1">
      <c r="A212" s="361"/>
      <c r="B212" s="361"/>
      <c r="C212" s="361"/>
      <c r="D212" s="361"/>
      <c r="E212" s="361"/>
      <c r="F212" s="361"/>
      <c r="G212" s="361"/>
      <c r="H212" s="706" t="s">
        <v>571</v>
      </c>
      <c r="I212" s="706"/>
    </row>
    <row r="213" spans="1:9" ht="13.5" customHeight="1" thickBot="1">
      <c r="A213" s="707" t="s">
        <v>85</v>
      </c>
      <c r="B213" s="710" t="s">
        <v>452</v>
      </c>
      <c r="C213" s="711"/>
      <c r="D213" s="711"/>
      <c r="E213" s="711"/>
      <c r="F213" s="712"/>
      <c r="G213" s="712"/>
      <c r="H213" s="712"/>
      <c r="I213" s="713"/>
    </row>
    <row r="214" spans="1:9" ht="13.5" customHeight="1" thickBot="1">
      <c r="A214" s="708"/>
      <c r="B214" s="698" t="s">
        <v>580</v>
      </c>
      <c r="C214" s="716" t="s">
        <v>572</v>
      </c>
      <c r="D214" s="717"/>
      <c r="E214" s="717"/>
      <c r="F214" s="717"/>
      <c r="G214" s="717"/>
      <c r="H214" s="717"/>
      <c r="I214" s="718" t="str">
        <f>'IB_4.sz.mell.'!G5</f>
        <v>Összes teljesítés 2020. VII. 31.-ig</v>
      </c>
    </row>
    <row r="215" spans="1:9" ht="27" customHeight="1" thickBot="1">
      <c r="A215" s="708"/>
      <c r="B215" s="714"/>
      <c r="C215" s="698" t="str">
        <f>CONCATENATE(IB_TARTALOMJEGYZÉK!$A$1,". előtti bevétel, kiadás")</f>
        <v>2020. előtti bevétel, kiadás</v>
      </c>
      <c r="D215" s="362" t="s">
        <v>453</v>
      </c>
      <c r="E215" s="362" t="s">
        <v>454</v>
      </c>
      <c r="F215" s="363" t="s">
        <v>577</v>
      </c>
      <c r="G215" s="363" t="s">
        <v>453</v>
      </c>
      <c r="H215" s="375" t="s">
        <v>454</v>
      </c>
      <c r="I215" s="719"/>
    </row>
    <row r="216" spans="1:9" ht="13.5" thickBot="1">
      <c r="A216" s="709"/>
      <c r="B216" s="715"/>
      <c r="C216" s="699"/>
      <c r="D216" s="700" t="str">
        <f>CONCATENATE(IB_TARTALOMJEGYZÉK!$A$1,". évi")</f>
        <v>2020. évi</v>
      </c>
      <c r="E216" s="701"/>
      <c r="F216" s="702"/>
      <c r="G216" s="700" t="str">
        <f>CONCATENATE(IB_TARTALOMJEGYZÉK!$A$1,". után")</f>
        <v>2020. után</v>
      </c>
      <c r="H216" s="703"/>
      <c r="I216" s="702"/>
    </row>
    <row r="217" spans="1:9" ht="13.5" thickBot="1">
      <c r="A217" s="364" t="s">
        <v>397</v>
      </c>
      <c r="B217" s="365" t="s">
        <v>581</v>
      </c>
      <c r="C217" s="366" t="s">
        <v>399</v>
      </c>
      <c r="D217" s="367" t="s">
        <v>401</v>
      </c>
      <c r="E217" s="367" t="s">
        <v>400</v>
      </c>
      <c r="F217" s="366" t="s">
        <v>402</v>
      </c>
      <c r="G217" s="366" t="s">
        <v>403</v>
      </c>
      <c r="H217" s="366" t="s">
        <v>404</v>
      </c>
      <c r="I217" s="368" t="s">
        <v>578</v>
      </c>
    </row>
    <row r="218" spans="1:9" ht="12.75">
      <c r="A218" s="369" t="s">
        <v>86</v>
      </c>
      <c r="B218" s="396">
        <f aca="true" t="shared" si="36" ref="B218:B223">C218+E218+H218</f>
        <v>0</v>
      </c>
      <c r="C218" s="382"/>
      <c r="D218" s="383"/>
      <c r="E218" s="383"/>
      <c r="F218" s="383"/>
      <c r="G218" s="383"/>
      <c r="H218" s="395"/>
      <c r="I218" s="384">
        <f aca="true" t="shared" si="37" ref="I218:I223">C218+F218</f>
        <v>0</v>
      </c>
    </row>
    <row r="219" spans="1:9" ht="12.75">
      <c r="A219" s="378" t="s">
        <v>97</v>
      </c>
      <c r="B219" s="397">
        <f t="shared" si="36"/>
        <v>0</v>
      </c>
      <c r="C219" s="385"/>
      <c r="D219" s="385"/>
      <c r="E219" s="387"/>
      <c r="F219" s="385"/>
      <c r="G219" s="385"/>
      <c r="H219" s="387"/>
      <c r="I219" s="386">
        <f t="shared" si="37"/>
        <v>0</v>
      </c>
    </row>
    <row r="220" spans="1:9" ht="12.75">
      <c r="A220" s="370" t="s">
        <v>87</v>
      </c>
      <c r="B220" s="398">
        <f t="shared" si="36"/>
        <v>0</v>
      </c>
      <c r="C220" s="387"/>
      <c r="D220" s="387"/>
      <c r="E220" s="387"/>
      <c r="F220" s="387"/>
      <c r="G220" s="387"/>
      <c r="H220" s="387"/>
      <c r="I220" s="386">
        <f t="shared" si="37"/>
        <v>0</v>
      </c>
    </row>
    <row r="221" spans="1:9" ht="12.75">
      <c r="A221" s="370" t="s">
        <v>98</v>
      </c>
      <c r="B221" s="398">
        <f t="shared" si="36"/>
        <v>0</v>
      </c>
      <c r="C221" s="387"/>
      <c r="D221" s="387"/>
      <c r="E221" s="387"/>
      <c r="F221" s="387"/>
      <c r="G221" s="387"/>
      <c r="H221" s="387"/>
      <c r="I221" s="386">
        <f t="shared" si="37"/>
        <v>0</v>
      </c>
    </row>
    <row r="222" spans="1:9" ht="12.75">
      <c r="A222" s="370" t="s">
        <v>88</v>
      </c>
      <c r="B222" s="398">
        <f t="shared" si="36"/>
        <v>0</v>
      </c>
      <c r="C222" s="387"/>
      <c r="D222" s="387"/>
      <c r="E222" s="387"/>
      <c r="F222" s="387"/>
      <c r="G222" s="387"/>
      <c r="H222" s="387"/>
      <c r="I222" s="386">
        <f t="shared" si="37"/>
        <v>0</v>
      </c>
    </row>
    <row r="223" spans="1:9" ht="13.5" thickBot="1">
      <c r="A223" s="370" t="s">
        <v>89</v>
      </c>
      <c r="B223" s="398">
        <f t="shared" si="36"/>
        <v>0</v>
      </c>
      <c r="C223" s="387"/>
      <c r="D223" s="387"/>
      <c r="E223" s="387"/>
      <c r="F223" s="387"/>
      <c r="G223" s="387"/>
      <c r="H223" s="387"/>
      <c r="I223" s="386">
        <f t="shared" si="37"/>
        <v>0</v>
      </c>
    </row>
    <row r="224" spans="1:9" ht="13.5" thickBot="1">
      <c r="A224" s="379" t="s">
        <v>90</v>
      </c>
      <c r="B224" s="394">
        <f aca="true" t="shared" si="38" ref="B224:I224">B218+SUM(B220:B223)</f>
        <v>0</v>
      </c>
      <c r="C224" s="388">
        <f t="shared" si="38"/>
        <v>0</v>
      </c>
      <c r="D224" s="388">
        <f t="shared" si="38"/>
        <v>0</v>
      </c>
      <c r="E224" s="388">
        <f t="shared" si="38"/>
        <v>0</v>
      </c>
      <c r="F224" s="388">
        <f t="shared" si="38"/>
        <v>0</v>
      </c>
      <c r="G224" s="388">
        <f t="shared" si="38"/>
        <v>0</v>
      </c>
      <c r="H224" s="388">
        <f t="shared" si="38"/>
        <v>0</v>
      </c>
      <c r="I224" s="389">
        <f t="shared" si="38"/>
        <v>0</v>
      </c>
    </row>
    <row r="225" spans="1:9" ht="12.75">
      <c r="A225" s="371" t="s">
        <v>93</v>
      </c>
      <c r="B225" s="396">
        <f>C225+E225+H225</f>
        <v>0</v>
      </c>
      <c r="C225" s="383"/>
      <c r="D225" s="383"/>
      <c r="E225" s="383"/>
      <c r="F225" s="383"/>
      <c r="G225" s="383"/>
      <c r="H225" s="383"/>
      <c r="I225" s="384">
        <f>C225+F225</f>
        <v>0</v>
      </c>
    </row>
    <row r="226" spans="1:9" ht="12.75">
      <c r="A226" s="372" t="s">
        <v>94</v>
      </c>
      <c r="B226" s="397">
        <f>C226+E226+H226</f>
        <v>0</v>
      </c>
      <c r="C226" s="387"/>
      <c r="D226" s="387"/>
      <c r="E226" s="387"/>
      <c r="F226" s="387"/>
      <c r="G226" s="387"/>
      <c r="H226" s="387"/>
      <c r="I226" s="386">
        <f>C226+F226</f>
        <v>0</v>
      </c>
    </row>
    <row r="227" spans="1:9" ht="12.75">
      <c r="A227" s="372" t="s">
        <v>95</v>
      </c>
      <c r="B227" s="398">
        <f>C227+E227+H227</f>
        <v>0</v>
      </c>
      <c r="C227" s="387"/>
      <c r="D227" s="387"/>
      <c r="E227" s="387"/>
      <c r="F227" s="387"/>
      <c r="G227" s="387"/>
      <c r="H227" s="387"/>
      <c r="I227" s="386">
        <f>C227+F227</f>
        <v>0</v>
      </c>
    </row>
    <row r="228" spans="1:9" ht="12.75">
      <c r="A228" s="372" t="s">
        <v>96</v>
      </c>
      <c r="B228" s="398">
        <f>C228+E228+H228</f>
        <v>0</v>
      </c>
      <c r="C228" s="387"/>
      <c r="D228" s="387"/>
      <c r="E228" s="387"/>
      <c r="F228" s="387"/>
      <c r="G228" s="387"/>
      <c r="H228" s="387"/>
      <c r="I228" s="386">
        <f>C228+F228</f>
        <v>0</v>
      </c>
    </row>
    <row r="229" spans="1:9" ht="13.5" thickBot="1">
      <c r="A229" s="373"/>
      <c r="B229" s="399">
        <f>C229+E229+H229</f>
        <v>0</v>
      </c>
      <c r="C229" s="390"/>
      <c r="D229" s="390"/>
      <c r="E229" s="387"/>
      <c r="F229" s="390"/>
      <c r="G229" s="390"/>
      <c r="H229" s="387"/>
      <c r="I229" s="391">
        <f>C229+F229</f>
        <v>0</v>
      </c>
    </row>
    <row r="230" spans="1:9" ht="13.5" thickBot="1">
      <c r="A230" s="380" t="s">
        <v>76</v>
      </c>
      <c r="B230" s="394">
        <f aca="true" t="shared" si="39" ref="B230:I230">SUM(B225:B229)</f>
        <v>0</v>
      </c>
      <c r="C230" s="388">
        <f t="shared" si="39"/>
        <v>0</v>
      </c>
      <c r="D230" s="388">
        <f t="shared" si="39"/>
        <v>0</v>
      </c>
      <c r="E230" s="388">
        <f t="shared" si="39"/>
        <v>0</v>
      </c>
      <c r="F230" s="388">
        <f t="shared" si="39"/>
        <v>0</v>
      </c>
      <c r="G230" s="388">
        <f t="shared" si="39"/>
        <v>0</v>
      </c>
      <c r="H230" s="388">
        <f t="shared" si="39"/>
        <v>0</v>
      </c>
      <c r="I230" s="389">
        <f t="shared" si="39"/>
        <v>0</v>
      </c>
    </row>
  </sheetData>
  <sheetProtection sheet="1"/>
  <mergeCells count="121">
    <mergeCell ref="A1:I1"/>
    <mergeCell ref="A2:I2"/>
    <mergeCell ref="J2:J32"/>
    <mergeCell ref="H3:I3"/>
    <mergeCell ref="A4:F4"/>
    <mergeCell ref="A5:F5"/>
    <mergeCell ref="A6:F6"/>
    <mergeCell ref="A7:F7"/>
    <mergeCell ref="A10:I10"/>
    <mergeCell ref="A11:I11"/>
    <mergeCell ref="A13:B13"/>
    <mergeCell ref="C13:I13"/>
    <mergeCell ref="H14:I14"/>
    <mergeCell ref="A15:A18"/>
    <mergeCell ref="B15:I15"/>
    <mergeCell ref="B16:B18"/>
    <mergeCell ref="C16:H16"/>
    <mergeCell ref="I16:I17"/>
    <mergeCell ref="C17:C18"/>
    <mergeCell ref="D18:F18"/>
    <mergeCell ref="G18:I18"/>
    <mergeCell ref="A33:I33"/>
    <mergeCell ref="A35:B35"/>
    <mergeCell ref="C35:I35"/>
    <mergeCell ref="H36:I36"/>
    <mergeCell ref="A37:A40"/>
    <mergeCell ref="B37:I37"/>
    <mergeCell ref="B38:B40"/>
    <mergeCell ref="C38:H38"/>
    <mergeCell ref="I38:I39"/>
    <mergeCell ref="C39:C40"/>
    <mergeCell ref="D40:F40"/>
    <mergeCell ref="G40:I40"/>
    <mergeCell ref="A57:B57"/>
    <mergeCell ref="C57:I57"/>
    <mergeCell ref="H58:I58"/>
    <mergeCell ref="A59:A62"/>
    <mergeCell ref="B59:I59"/>
    <mergeCell ref="B60:B62"/>
    <mergeCell ref="C60:H60"/>
    <mergeCell ref="I60:I61"/>
    <mergeCell ref="C61:C62"/>
    <mergeCell ref="D62:F62"/>
    <mergeCell ref="G62:I62"/>
    <mergeCell ref="A79:B79"/>
    <mergeCell ref="C79:I79"/>
    <mergeCell ref="H80:I80"/>
    <mergeCell ref="A81:A84"/>
    <mergeCell ref="B81:I81"/>
    <mergeCell ref="B82:B84"/>
    <mergeCell ref="C82:H82"/>
    <mergeCell ref="I82:I83"/>
    <mergeCell ref="C83:C84"/>
    <mergeCell ref="D84:F84"/>
    <mergeCell ref="G84:I84"/>
    <mergeCell ref="A101:B101"/>
    <mergeCell ref="C101:I101"/>
    <mergeCell ref="H102:I102"/>
    <mergeCell ref="A103:A106"/>
    <mergeCell ref="B103:I103"/>
    <mergeCell ref="B104:B106"/>
    <mergeCell ref="C104:H104"/>
    <mergeCell ref="I104:I105"/>
    <mergeCell ref="C105:C106"/>
    <mergeCell ref="D106:F106"/>
    <mergeCell ref="G106:I106"/>
    <mergeCell ref="A123:B123"/>
    <mergeCell ref="C123:I123"/>
    <mergeCell ref="H124:I124"/>
    <mergeCell ref="A125:A128"/>
    <mergeCell ref="B125:I125"/>
    <mergeCell ref="B126:B128"/>
    <mergeCell ref="C126:H126"/>
    <mergeCell ref="I126:I127"/>
    <mergeCell ref="G150:I150"/>
    <mergeCell ref="C127:C128"/>
    <mergeCell ref="D128:F128"/>
    <mergeCell ref="G128:I128"/>
    <mergeCell ref="A145:B145"/>
    <mergeCell ref="C145:I145"/>
    <mergeCell ref="H146:I146"/>
    <mergeCell ref="I170:I171"/>
    <mergeCell ref="C171:C172"/>
    <mergeCell ref="D172:F172"/>
    <mergeCell ref="A147:A150"/>
    <mergeCell ref="B147:I147"/>
    <mergeCell ref="B148:B150"/>
    <mergeCell ref="C148:H148"/>
    <mergeCell ref="I148:I149"/>
    <mergeCell ref="C149:C150"/>
    <mergeCell ref="D150:F150"/>
    <mergeCell ref="C192:H192"/>
    <mergeCell ref="I192:I193"/>
    <mergeCell ref="C193:C194"/>
    <mergeCell ref="A167:B167"/>
    <mergeCell ref="C167:I167"/>
    <mergeCell ref="H168:I168"/>
    <mergeCell ref="A169:A172"/>
    <mergeCell ref="B169:I169"/>
    <mergeCell ref="B170:B172"/>
    <mergeCell ref="C170:H170"/>
    <mergeCell ref="B214:B216"/>
    <mergeCell ref="C214:H214"/>
    <mergeCell ref="I214:I215"/>
    <mergeCell ref="G172:I172"/>
    <mergeCell ref="A189:B189"/>
    <mergeCell ref="C189:I189"/>
    <mergeCell ref="H190:I190"/>
    <mergeCell ref="A191:A194"/>
    <mergeCell ref="B191:I191"/>
    <mergeCell ref="B192:B194"/>
    <mergeCell ref="C215:C216"/>
    <mergeCell ref="D216:F216"/>
    <mergeCell ref="G216:I216"/>
    <mergeCell ref="D194:F194"/>
    <mergeCell ref="G194:I194"/>
    <mergeCell ref="A211:B211"/>
    <mergeCell ref="C211:I211"/>
    <mergeCell ref="H212:I212"/>
    <mergeCell ref="A213:A216"/>
    <mergeCell ref="B213:I213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4" r:id="rId1"/>
  <headerFooter alignWithMargins="0">
    <oddHeader>&amp;C&amp;"Times New Roman CE,Félkövér"&amp;12
</oddHeader>
  </headerFooter>
  <rowBreaks count="8" manualBreakCount="8">
    <brk id="56" max="255" man="1"/>
    <brk id="78" max="255" man="1"/>
    <brk id="100" max="255" man="1"/>
    <brk id="122" max="255" man="1"/>
    <brk id="144" max="255" man="1"/>
    <brk id="166" max="255" man="1"/>
    <brk id="188" max="255" man="1"/>
    <brk id="21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A87">
      <selection activeCell="I94" sqref="I94"/>
    </sheetView>
  </sheetViews>
  <sheetFormatPr defaultColWidth="9.00390625" defaultRowHeight="12.75"/>
  <cols>
    <col min="1" max="1" width="16.125" style="159" customWidth="1"/>
    <col min="2" max="2" width="63.875" style="160" customWidth="1"/>
    <col min="3" max="3" width="14.125" style="161" customWidth="1"/>
    <col min="4" max="5" width="14.125" style="2" customWidth="1"/>
    <col min="6" max="6" width="11.125" style="2" customWidth="1"/>
    <col min="7" max="16384" width="9.375" style="2" customWidth="1"/>
  </cols>
  <sheetData>
    <row r="1" spans="1:5" s="1" customFormat="1" ht="16.5" customHeight="1" thickBot="1">
      <c r="A1" s="301"/>
      <c r="B1" s="742" t="str">
        <f>CONCATENATE("6.1. melléklet ",IB_ALAPADATOK!A7," ",IB_ALAPADATOK!B7," ",IB_ALAPADATOK!C7," ",IB_ALAPADATOK!D7)</f>
        <v>6.1. melléklet a 2020. I. félévi költségvetési tájékoztatóhoz</v>
      </c>
      <c r="C1" s="743"/>
      <c r="D1" s="743"/>
      <c r="E1" s="743"/>
    </row>
    <row r="2" spans="1:6" s="48" customFormat="1" ht="21" customHeight="1" thickBot="1">
      <c r="A2" s="310" t="s">
        <v>46</v>
      </c>
      <c r="B2" s="741" t="str">
        <f>CONCATENATE(IB_ALAPADATOK!A3)</f>
        <v>PANYOLA KÖZSÉG ÖNKORMÁNYZATA</v>
      </c>
      <c r="C2" s="741"/>
      <c r="D2" s="741"/>
      <c r="E2" s="636" t="s">
        <v>41</v>
      </c>
      <c r="F2" s="649"/>
    </row>
    <row r="3" spans="1:6" s="48" customFormat="1" ht="24.75" thickBot="1">
      <c r="A3" s="310" t="s">
        <v>138</v>
      </c>
      <c r="B3" s="741" t="s">
        <v>314</v>
      </c>
      <c r="C3" s="741"/>
      <c r="D3" s="741"/>
      <c r="E3" s="637" t="s">
        <v>41</v>
      </c>
      <c r="F3" s="646" t="s">
        <v>587</v>
      </c>
    </row>
    <row r="4" spans="1:6" s="49" customFormat="1" ht="15.75" customHeight="1" thickBot="1">
      <c r="A4" s="650"/>
      <c r="B4" s="651"/>
      <c r="C4" s="652"/>
      <c r="D4" s="653"/>
      <c r="E4" s="654" t="str">
        <f>'IB_4.sz.mell.'!G4</f>
        <v>Ft</v>
      </c>
      <c r="F4" s="439" t="s">
        <v>589</v>
      </c>
    </row>
    <row r="5" spans="1:6" ht="24.75" thickBot="1">
      <c r="A5" s="307" t="s">
        <v>139</v>
      </c>
      <c r="B5" s="308" t="s">
        <v>490</v>
      </c>
      <c r="C5" s="308" t="s">
        <v>456</v>
      </c>
      <c r="D5" s="309" t="s">
        <v>457</v>
      </c>
      <c r="E5" s="426" t="str">
        <f>+CONCATENATE(IB_ALAPADATOK!B7,IB_ALAPADATOK!C9," teljesítés")</f>
        <v>2020. VII. 31. teljesítés</v>
      </c>
      <c r="F5" s="655"/>
    </row>
    <row r="6" spans="1:6" s="44" customFormat="1" ht="12.75" customHeight="1" thickBot="1">
      <c r="A6" s="80" t="s">
        <v>397</v>
      </c>
      <c r="B6" s="81" t="s">
        <v>398</v>
      </c>
      <c r="C6" s="81" t="s">
        <v>399</v>
      </c>
      <c r="D6" s="269" t="s">
        <v>401</v>
      </c>
      <c r="E6" s="638" t="s">
        <v>400</v>
      </c>
      <c r="F6" s="495" t="s">
        <v>588</v>
      </c>
    </row>
    <row r="7" spans="1:6" s="44" customFormat="1" ht="15.75" customHeight="1" thickBot="1">
      <c r="A7" s="739" t="s">
        <v>42</v>
      </c>
      <c r="B7" s="740"/>
      <c r="C7" s="740"/>
      <c r="D7" s="740"/>
      <c r="E7" s="740"/>
      <c r="F7" s="656"/>
    </row>
    <row r="8" spans="1:6" s="44" customFormat="1" ht="12" customHeight="1" thickBot="1">
      <c r="A8" s="25" t="s">
        <v>9</v>
      </c>
      <c r="B8" s="544" t="s">
        <v>172</v>
      </c>
      <c r="C8" s="530">
        <f>+C9+C10+C11+C12+C13+C14</f>
        <v>50866730</v>
      </c>
      <c r="D8" s="239">
        <f>+D9+D10+D11+D12+D13+D14</f>
        <v>49200989</v>
      </c>
      <c r="E8" s="565">
        <f>+E9+E10+E11+E12+E13+E14</f>
        <v>25918720</v>
      </c>
      <c r="F8" s="647">
        <f aca="true" t="shared" si="0" ref="F8:F15">(E8/D8)</f>
        <v>0.5267926626434277</v>
      </c>
    </row>
    <row r="9" spans="1:6" s="50" customFormat="1" ht="12" customHeight="1">
      <c r="A9" s="201" t="s">
        <v>65</v>
      </c>
      <c r="B9" s="542" t="s">
        <v>173</v>
      </c>
      <c r="C9" s="537">
        <v>5313711</v>
      </c>
      <c r="D9" s="537">
        <v>5313711</v>
      </c>
      <c r="E9" s="566">
        <v>3191282</v>
      </c>
      <c r="F9" s="657">
        <f t="shared" si="0"/>
        <v>0.600575003044012</v>
      </c>
    </row>
    <row r="10" spans="1:6" s="51" customFormat="1" ht="12" customHeight="1">
      <c r="A10" s="194" t="s">
        <v>66</v>
      </c>
      <c r="B10" s="179" t="s">
        <v>174</v>
      </c>
      <c r="C10" s="460">
        <v>13619700</v>
      </c>
      <c r="D10" s="460">
        <v>14055550</v>
      </c>
      <c r="E10" s="567">
        <v>8607670</v>
      </c>
      <c r="F10" s="658">
        <f t="shared" si="0"/>
        <v>0.6124036412662613</v>
      </c>
    </row>
    <row r="11" spans="1:6" s="51" customFormat="1" ht="12" customHeight="1">
      <c r="A11" s="194" t="s">
        <v>67</v>
      </c>
      <c r="B11" s="179" t="s">
        <v>175</v>
      </c>
      <c r="C11" s="460">
        <v>15514638</v>
      </c>
      <c r="D11" s="460">
        <v>16667764</v>
      </c>
      <c r="E11" s="567">
        <v>9829782</v>
      </c>
      <c r="F11" s="658">
        <f t="shared" si="0"/>
        <v>0.5897480909856895</v>
      </c>
    </row>
    <row r="12" spans="1:6" s="51" customFormat="1" ht="12" customHeight="1">
      <c r="A12" s="194" t="s">
        <v>68</v>
      </c>
      <c r="B12" s="179" t="s">
        <v>176</v>
      </c>
      <c r="C12" s="460">
        <v>1800000</v>
      </c>
      <c r="D12" s="460">
        <v>1924915</v>
      </c>
      <c r="E12" s="567">
        <v>1204915</v>
      </c>
      <c r="F12" s="658">
        <f t="shared" si="0"/>
        <v>0.6259575098121216</v>
      </c>
    </row>
    <row r="13" spans="1:6" s="51" customFormat="1" ht="12" customHeight="1">
      <c r="A13" s="194" t="s">
        <v>99</v>
      </c>
      <c r="B13" s="179" t="s">
        <v>405</v>
      </c>
      <c r="C13" s="460">
        <v>14618681</v>
      </c>
      <c r="D13" s="460">
        <v>11058149</v>
      </c>
      <c r="E13" s="567">
        <v>2904171</v>
      </c>
      <c r="F13" s="658">
        <f t="shared" si="0"/>
        <v>0.26262722631066016</v>
      </c>
    </row>
    <row r="14" spans="1:6" s="50" customFormat="1" ht="12" customHeight="1" thickBot="1">
      <c r="A14" s="203" t="s">
        <v>69</v>
      </c>
      <c r="B14" s="543" t="s">
        <v>343</v>
      </c>
      <c r="C14" s="548">
        <v>0</v>
      </c>
      <c r="D14" s="548">
        <v>180900</v>
      </c>
      <c r="E14" s="568">
        <v>180900</v>
      </c>
      <c r="F14" s="659">
        <f t="shared" si="0"/>
        <v>1</v>
      </c>
    </row>
    <row r="15" spans="1:6" s="50" customFormat="1" ht="12" customHeight="1" thickBot="1">
      <c r="A15" s="546" t="s">
        <v>10</v>
      </c>
      <c r="B15" s="547" t="s">
        <v>177</v>
      </c>
      <c r="C15" s="232">
        <f>+C16+C17+C18+C19+C20</f>
        <v>45682397</v>
      </c>
      <c r="D15" s="545">
        <f>+D16+D17+D18+D19+D20</f>
        <v>70462758</v>
      </c>
      <c r="E15" s="639">
        <f>+E16+E17+E18+E19+E20</f>
        <v>35224570</v>
      </c>
      <c r="F15" s="647">
        <f t="shared" si="0"/>
        <v>0.49990336739302765</v>
      </c>
    </row>
    <row r="16" spans="1:6" s="50" customFormat="1" ht="12" customHeight="1">
      <c r="A16" s="201" t="s">
        <v>71</v>
      </c>
      <c r="B16" s="542" t="s">
        <v>178</v>
      </c>
      <c r="C16" s="230"/>
      <c r="D16" s="539"/>
      <c r="E16" s="640"/>
      <c r="F16" s="657"/>
    </row>
    <row r="17" spans="1:6" s="50" customFormat="1" ht="12" customHeight="1">
      <c r="A17" s="194" t="s">
        <v>72</v>
      </c>
      <c r="B17" s="179" t="s">
        <v>179</v>
      </c>
      <c r="C17" s="167"/>
      <c r="D17" s="241"/>
      <c r="E17" s="570"/>
      <c r="F17" s="658"/>
    </row>
    <row r="18" spans="1:6" s="50" customFormat="1" ht="12" customHeight="1">
      <c r="A18" s="194" t="s">
        <v>73</v>
      </c>
      <c r="B18" s="179" t="s">
        <v>334</v>
      </c>
      <c r="C18" s="167"/>
      <c r="D18" s="241"/>
      <c r="E18" s="570"/>
      <c r="F18" s="658"/>
    </row>
    <row r="19" spans="1:6" s="50" customFormat="1" ht="12" customHeight="1">
      <c r="A19" s="194" t="s">
        <v>74</v>
      </c>
      <c r="B19" s="179" t="s">
        <v>335</v>
      </c>
      <c r="C19" s="167"/>
      <c r="D19" s="241"/>
      <c r="E19" s="570"/>
      <c r="F19" s="658"/>
    </row>
    <row r="20" spans="1:6" s="50" customFormat="1" ht="12" customHeight="1">
      <c r="A20" s="194" t="s">
        <v>75</v>
      </c>
      <c r="B20" s="179" t="s">
        <v>180</v>
      </c>
      <c r="C20" s="460">
        <v>45682397</v>
      </c>
      <c r="D20" s="460">
        <v>70462758</v>
      </c>
      <c r="E20" s="482">
        <v>35224570</v>
      </c>
      <c r="F20" s="658">
        <f>(E20/D20)</f>
        <v>0.49990336739302765</v>
      </c>
    </row>
    <row r="21" spans="1:6" s="51" customFormat="1" ht="12" customHeight="1" thickBot="1">
      <c r="A21" s="203" t="s">
        <v>82</v>
      </c>
      <c r="B21" s="543" t="s">
        <v>181</v>
      </c>
      <c r="C21" s="231"/>
      <c r="D21" s="275"/>
      <c r="E21" s="582"/>
      <c r="F21" s="659"/>
    </row>
    <row r="22" spans="1:6" s="51" customFormat="1" ht="12" customHeight="1" thickBot="1">
      <c r="A22" s="25" t="s">
        <v>11</v>
      </c>
      <c r="B22" s="19" t="s">
        <v>182</v>
      </c>
      <c r="C22" s="166">
        <f>+C23+C24+C25+C26+C27</f>
        <v>12715374</v>
      </c>
      <c r="D22" s="239">
        <f>+D23+D24+D25+D26+D27</f>
        <v>357353369</v>
      </c>
      <c r="E22" s="565">
        <f>+E23+E24+E25+E26+E27</f>
        <v>344637995</v>
      </c>
      <c r="F22" s="647">
        <f>(E22/D22)</f>
        <v>0.9644179260557076</v>
      </c>
    </row>
    <row r="23" spans="1:6" s="51" customFormat="1" ht="12" customHeight="1">
      <c r="A23" s="201" t="s">
        <v>54</v>
      </c>
      <c r="B23" s="542" t="s">
        <v>183</v>
      </c>
      <c r="C23" s="230"/>
      <c r="D23" s="539"/>
      <c r="E23" s="640"/>
      <c r="F23" s="657"/>
    </row>
    <row r="24" spans="1:6" s="50" customFormat="1" ht="12" customHeight="1">
      <c r="A24" s="194" t="s">
        <v>55</v>
      </c>
      <c r="B24" s="179" t="s">
        <v>184</v>
      </c>
      <c r="C24" s="167"/>
      <c r="D24" s="241"/>
      <c r="E24" s="570"/>
      <c r="F24" s="658"/>
    </row>
    <row r="25" spans="1:6" s="51" customFormat="1" ht="12" customHeight="1">
      <c r="A25" s="194" t="s">
        <v>56</v>
      </c>
      <c r="B25" s="179" t="s">
        <v>336</v>
      </c>
      <c r="C25" s="167"/>
      <c r="D25" s="241"/>
      <c r="E25" s="570"/>
      <c r="F25" s="658"/>
    </row>
    <row r="26" spans="1:6" s="51" customFormat="1" ht="12" customHeight="1">
      <c r="A26" s="194" t="s">
        <v>57</v>
      </c>
      <c r="B26" s="179" t="s">
        <v>337</v>
      </c>
      <c r="C26" s="167"/>
      <c r="D26" s="241"/>
      <c r="E26" s="570"/>
      <c r="F26" s="658"/>
    </row>
    <row r="27" spans="1:6" s="51" customFormat="1" ht="12" customHeight="1">
      <c r="A27" s="194" t="s">
        <v>113</v>
      </c>
      <c r="B27" s="179" t="s">
        <v>185</v>
      </c>
      <c r="C27" s="460">
        <v>12715374</v>
      </c>
      <c r="D27" s="460">
        <v>357353369</v>
      </c>
      <c r="E27" s="567">
        <v>344637995</v>
      </c>
      <c r="F27" s="658">
        <f>(E27/D27)</f>
        <v>0.9644179260557076</v>
      </c>
    </row>
    <row r="28" spans="1:6" s="51" customFormat="1" ht="12" customHeight="1" thickBot="1">
      <c r="A28" s="203" t="s">
        <v>114</v>
      </c>
      <c r="B28" s="543" t="s">
        <v>186</v>
      </c>
      <c r="C28" s="231"/>
      <c r="D28" s="548">
        <v>344637995</v>
      </c>
      <c r="E28" s="568">
        <v>344637995</v>
      </c>
      <c r="F28" s="659">
        <f>(E28/D28)</f>
        <v>1</v>
      </c>
    </row>
    <row r="29" spans="1:6" s="51" customFormat="1" ht="12" customHeight="1" thickBot="1">
      <c r="A29" s="550" t="s">
        <v>115</v>
      </c>
      <c r="B29" s="551" t="s">
        <v>483</v>
      </c>
      <c r="C29" s="552">
        <f>SUM(C30:C36)</f>
        <v>17085479</v>
      </c>
      <c r="D29" s="552">
        <f>SUM(D30:D36)</f>
        <v>14781261</v>
      </c>
      <c r="E29" s="641">
        <f>SUM(E30:E36)</f>
        <v>6240554</v>
      </c>
      <c r="F29" s="647">
        <f>(E29/D29)</f>
        <v>0.4221936139277968</v>
      </c>
    </row>
    <row r="30" spans="1:6" s="51" customFormat="1" ht="12" customHeight="1">
      <c r="A30" s="201" t="s">
        <v>187</v>
      </c>
      <c r="B30" s="553" t="s">
        <v>590</v>
      </c>
      <c r="C30" s="537">
        <v>851511</v>
      </c>
      <c r="D30" s="537">
        <v>851511</v>
      </c>
      <c r="E30" s="642">
        <v>439250</v>
      </c>
      <c r="F30" s="657">
        <f>(E30/D30)</f>
        <v>0.5158477107165967</v>
      </c>
    </row>
    <row r="31" spans="1:6" s="51" customFormat="1" ht="12" customHeight="1">
      <c r="A31" s="194" t="s">
        <v>188</v>
      </c>
      <c r="B31" s="178" t="str">
        <f>'IB_1.1.sz.mell.'!B34</f>
        <v>Idegenforgalmi adó</v>
      </c>
      <c r="C31" s="167"/>
      <c r="D31" s="167"/>
      <c r="E31" s="570"/>
      <c r="F31" s="658"/>
    </row>
    <row r="32" spans="1:6" s="51" customFormat="1" ht="12" customHeight="1">
      <c r="A32" s="194" t="s">
        <v>189</v>
      </c>
      <c r="B32" s="178" t="str">
        <f>'IB_1.1.sz.mell.'!B35</f>
        <v>Iparűzési adó </v>
      </c>
      <c r="C32" s="460">
        <v>13810218</v>
      </c>
      <c r="D32" s="460">
        <v>13810218</v>
      </c>
      <c r="E32" s="482">
        <v>5789747</v>
      </c>
      <c r="F32" s="658">
        <f>(E32/D32)</f>
        <v>0.41923646679581744</v>
      </c>
    </row>
    <row r="33" spans="1:6" s="51" customFormat="1" ht="12" customHeight="1">
      <c r="A33" s="194" t="s">
        <v>190</v>
      </c>
      <c r="B33" s="178" t="str">
        <f>'IB_1.1.sz.mell.'!B36</f>
        <v>Talajterhelési díj</v>
      </c>
      <c r="C33" s="167"/>
      <c r="D33" s="167"/>
      <c r="E33" s="570"/>
      <c r="F33" s="658"/>
    </row>
    <row r="34" spans="1:6" s="51" customFormat="1" ht="12" customHeight="1">
      <c r="A34" s="194" t="s">
        <v>486</v>
      </c>
      <c r="B34" s="178" t="str">
        <f>'IB_1.1.sz.mell.'!B37</f>
        <v>Gépjárműadó</v>
      </c>
      <c r="C34" s="460">
        <v>2304218</v>
      </c>
      <c r="D34" s="167"/>
      <c r="E34" s="570"/>
      <c r="F34" s="658"/>
    </row>
    <row r="35" spans="1:6" s="51" customFormat="1" ht="12" customHeight="1">
      <c r="A35" s="194" t="s">
        <v>487</v>
      </c>
      <c r="B35" s="178" t="str">
        <f>'IB_1.1.sz.mell.'!B38</f>
        <v>Telekadó</v>
      </c>
      <c r="C35" s="167"/>
      <c r="D35" s="167"/>
      <c r="E35" s="570"/>
      <c r="F35" s="658"/>
    </row>
    <row r="36" spans="1:6" s="51" customFormat="1" ht="12" customHeight="1" thickBot="1">
      <c r="A36" s="203" t="s">
        <v>488</v>
      </c>
      <c r="B36" s="554" t="s">
        <v>591</v>
      </c>
      <c r="C36" s="555">
        <v>119532</v>
      </c>
      <c r="D36" s="555">
        <v>119532</v>
      </c>
      <c r="E36" s="643">
        <v>11557</v>
      </c>
      <c r="F36" s="659">
        <f>(E36/D36)</f>
        <v>0.09668540641836496</v>
      </c>
    </row>
    <row r="37" spans="1:6" s="51" customFormat="1" ht="12" customHeight="1" thickBot="1">
      <c r="A37" s="25" t="s">
        <v>13</v>
      </c>
      <c r="B37" s="544" t="s">
        <v>344</v>
      </c>
      <c r="C37" s="531">
        <f>SUM(C38:C48)</f>
        <v>11416912</v>
      </c>
      <c r="D37" s="531">
        <f>SUM(D38:D48)</f>
        <v>13540230</v>
      </c>
      <c r="E37" s="644">
        <f>SUM(E38:E48)</f>
        <v>5820455</v>
      </c>
      <c r="F37" s="647">
        <f>(E37/D37)</f>
        <v>0.42986382062933937</v>
      </c>
    </row>
    <row r="38" spans="1:6" s="51" customFormat="1" ht="12" customHeight="1">
      <c r="A38" s="193" t="s">
        <v>58</v>
      </c>
      <c r="B38" s="178" t="s">
        <v>194</v>
      </c>
      <c r="C38" s="541">
        <v>1240000</v>
      </c>
      <c r="D38" s="541">
        <v>1240000</v>
      </c>
      <c r="E38" s="573">
        <v>31496</v>
      </c>
      <c r="F38" s="657">
        <f>(E38/D38)</f>
        <v>0.0254</v>
      </c>
    </row>
    <row r="39" spans="1:6" s="51" customFormat="1" ht="12" customHeight="1">
      <c r="A39" s="194" t="s">
        <v>59</v>
      </c>
      <c r="B39" s="179" t="s">
        <v>195</v>
      </c>
      <c r="C39" s="460">
        <v>936787</v>
      </c>
      <c r="D39" s="460">
        <v>2054105</v>
      </c>
      <c r="E39" s="567">
        <v>851555</v>
      </c>
      <c r="F39" s="658">
        <f>(E39/D39)</f>
        <v>0.41456254670525605</v>
      </c>
    </row>
    <row r="40" spans="1:6" s="51" customFormat="1" ht="12" customHeight="1">
      <c r="A40" s="194" t="s">
        <v>60</v>
      </c>
      <c r="B40" s="179" t="s">
        <v>196</v>
      </c>
      <c r="C40" s="167"/>
      <c r="D40" s="167"/>
      <c r="E40" s="574"/>
      <c r="F40" s="658"/>
    </row>
    <row r="41" spans="1:6" s="51" customFormat="1" ht="12" customHeight="1">
      <c r="A41" s="194" t="s">
        <v>117</v>
      </c>
      <c r="B41" s="179" t="s">
        <v>197</v>
      </c>
      <c r="C41" s="460">
        <v>1603178</v>
      </c>
      <c r="D41" s="460">
        <v>1803178</v>
      </c>
      <c r="E41" s="567">
        <v>176371</v>
      </c>
      <c r="F41" s="658">
        <f>(E41/D41)</f>
        <v>0.09781119778524361</v>
      </c>
    </row>
    <row r="42" spans="1:6" s="51" customFormat="1" ht="12" customHeight="1">
      <c r="A42" s="194" t="s">
        <v>118</v>
      </c>
      <c r="B42" s="179" t="s">
        <v>198</v>
      </c>
      <c r="C42" s="460">
        <v>4853017</v>
      </c>
      <c r="D42" s="460">
        <v>4853017</v>
      </c>
      <c r="E42" s="567">
        <v>2734440</v>
      </c>
      <c r="F42" s="658">
        <f>(E42/D42)</f>
        <v>0.5634515601325938</v>
      </c>
    </row>
    <row r="43" spans="1:6" s="51" customFormat="1" ht="12" customHeight="1">
      <c r="A43" s="194" t="s">
        <v>119</v>
      </c>
      <c r="B43" s="179" t="s">
        <v>199</v>
      </c>
      <c r="C43" s="460">
        <v>1855871</v>
      </c>
      <c r="D43" s="460">
        <v>1855871</v>
      </c>
      <c r="E43" s="567">
        <v>1021103</v>
      </c>
      <c r="F43" s="658">
        <f>(E43/D43)</f>
        <v>0.5502014956858532</v>
      </c>
    </row>
    <row r="44" spans="1:6" s="51" customFormat="1" ht="12" customHeight="1">
      <c r="A44" s="194" t="s">
        <v>120</v>
      </c>
      <c r="B44" s="179" t="s">
        <v>200</v>
      </c>
      <c r="C44" s="460">
        <v>0</v>
      </c>
      <c r="D44" s="460">
        <v>806000</v>
      </c>
      <c r="E44" s="567">
        <v>806000</v>
      </c>
      <c r="F44" s="658">
        <f>(E44/D44)</f>
        <v>1</v>
      </c>
    </row>
    <row r="45" spans="1:6" s="51" customFormat="1" ht="12" customHeight="1">
      <c r="A45" s="194" t="s">
        <v>121</v>
      </c>
      <c r="B45" s="179" t="s">
        <v>489</v>
      </c>
      <c r="C45" s="460">
        <v>38808</v>
      </c>
      <c r="D45" s="460">
        <v>38808</v>
      </c>
      <c r="E45" s="567">
        <v>31449</v>
      </c>
      <c r="F45" s="658">
        <f>(E45/D45)</f>
        <v>0.810374149659864</v>
      </c>
    </row>
    <row r="46" spans="1:6" s="51" customFormat="1" ht="12" customHeight="1">
      <c r="A46" s="194" t="s">
        <v>192</v>
      </c>
      <c r="B46" s="179" t="s">
        <v>202</v>
      </c>
      <c r="C46" s="170"/>
      <c r="D46" s="170"/>
      <c r="E46" s="575"/>
      <c r="F46" s="658"/>
    </row>
    <row r="47" spans="1:6" s="51" customFormat="1" ht="12" customHeight="1">
      <c r="A47" s="195" t="s">
        <v>193</v>
      </c>
      <c r="B47" s="180" t="s">
        <v>346</v>
      </c>
      <c r="C47" s="170"/>
      <c r="D47" s="170"/>
      <c r="E47" s="575"/>
      <c r="F47" s="658"/>
    </row>
    <row r="48" spans="1:6" s="51" customFormat="1" ht="12" customHeight="1" thickBot="1">
      <c r="A48" s="195" t="s">
        <v>345</v>
      </c>
      <c r="B48" s="180" t="s">
        <v>203</v>
      </c>
      <c r="C48" s="555">
        <v>889251</v>
      </c>
      <c r="D48" s="555">
        <v>889251</v>
      </c>
      <c r="E48" s="576">
        <v>168041</v>
      </c>
      <c r="F48" s="659">
        <f>(E48/D48)</f>
        <v>0.18896914369508722</v>
      </c>
    </row>
    <row r="49" spans="1:6" s="51" customFormat="1" ht="12" customHeight="1" thickBot="1">
      <c r="A49" s="25" t="s">
        <v>14</v>
      </c>
      <c r="B49" s="544" t="s">
        <v>204</v>
      </c>
      <c r="C49" s="531">
        <f>SUM(C50:C54)</f>
        <v>0</v>
      </c>
      <c r="D49" s="531">
        <f>SUM(D50:D54)</f>
        <v>0</v>
      </c>
      <c r="E49" s="644">
        <f>SUM(E50:E54)</f>
        <v>0</v>
      </c>
      <c r="F49" s="647"/>
    </row>
    <row r="50" spans="1:6" s="51" customFormat="1" ht="12" customHeight="1">
      <c r="A50" s="193" t="s">
        <v>61</v>
      </c>
      <c r="B50" s="178" t="s">
        <v>208</v>
      </c>
      <c r="C50" s="215"/>
      <c r="D50" s="272"/>
      <c r="E50" s="577"/>
      <c r="F50" s="657"/>
    </row>
    <row r="51" spans="1:6" s="51" customFormat="1" ht="12" customHeight="1">
      <c r="A51" s="194" t="s">
        <v>62</v>
      </c>
      <c r="B51" s="179" t="s">
        <v>209</v>
      </c>
      <c r="C51" s="170"/>
      <c r="D51" s="270"/>
      <c r="E51" s="578"/>
      <c r="F51" s="658"/>
    </row>
    <row r="52" spans="1:6" s="51" customFormat="1" ht="12" customHeight="1">
      <c r="A52" s="194" t="s">
        <v>205</v>
      </c>
      <c r="B52" s="179" t="s">
        <v>210</v>
      </c>
      <c r="C52" s="170"/>
      <c r="D52" s="270"/>
      <c r="E52" s="578"/>
      <c r="F52" s="658"/>
    </row>
    <row r="53" spans="1:6" s="51" customFormat="1" ht="12" customHeight="1">
      <c r="A53" s="194" t="s">
        <v>206</v>
      </c>
      <c r="B53" s="179" t="s">
        <v>211</v>
      </c>
      <c r="C53" s="170"/>
      <c r="D53" s="270"/>
      <c r="E53" s="578"/>
      <c r="F53" s="658"/>
    </row>
    <row r="54" spans="1:6" s="51" customFormat="1" ht="12" customHeight="1" thickBot="1">
      <c r="A54" s="195" t="s">
        <v>207</v>
      </c>
      <c r="B54" s="180" t="s">
        <v>212</v>
      </c>
      <c r="C54" s="171"/>
      <c r="D54" s="271"/>
      <c r="E54" s="579"/>
      <c r="F54" s="659"/>
    </row>
    <row r="55" spans="1:6" s="51" customFormat="1" ht="12" customHeight="1" thickBot="1">
      <c r="A55" s="25" t="s">
        <v>122</v>
      </c>
      <c r="B55" s="19" t="s">
        <v>213</v>
      </c>
      <c r="C55" s="166">
        <f>SUM(C56:C58)</f>
        <v>0</v>
      </c>
      <c r="D55" s="239">
        <f>SUM(D56:D58)</f>
        <v>0</v>
      </c>
      <c r="E55" s="565">
        <f>SUM(E56:E58)</f>
        <v>0</v>
      </c>
      <c r="F55" s="647"/>
    </row>
    <row r="56" spans="1:6" s="51" customFormat="1" ht="12" customHeight="1">
      <c r="A56" s="193" t="s">
        <v>63</v>
      </c>
      <c r="B56" s="178" t="s">
        <v>214</v>
      </c>
      <c r="C56" s="168"/>
      <c r="D56" s="240"/>
      <c r="E56" s="569"/>
      <c r="F56" s="657"/>
    </row>
    <row r="57" spans="1:6" s="51" customFormat="1" ht="12" customHeight="1">
      <c r="A57" s="194" t="s">
        <v>64</v>
      </c>
      <c r="B57" s="179" t="s">
        <v>338</v>
      </c>
      <c r="C57" s="167"/>
      <c r="D57" s="241"/>
      <c r="E57" s="570"/>
      <c r="F57" s="658"/>
    </row>
    <row r="58" spans="1:6" s="51" customFormat="1" ht="12" customHeight="1">
      <c r="A58" s="194" t="s">
        <v>217</v>
      </c>
      <c r="B58" s="179" t="s">
        <v>215</v>
      </c>
      <c r="C58" s="167"/>
      <c r="D58" s="241"/>
      <c r="E58" s="570"/>
      <c r="F58" s="658"/>
    </row>
    <row r="59" spans="1:6" s="51" customFormat="1" ht="12" customHeight="1" thickBot="1">
      <c r="A59" s="195" t="s">
        <v>218</v>
      </c>
      <c r="B59" s="180" t="s">
        <v>216</v>
      </c>
      <c r="C59" s="169"/>
      <c r="D59" s="242"/>
      <c r="E59" s="571"/>
      <c r="F59" s="659"/>
    </row>
    <row r="60" spans="1:6" s="51" customFormat="1" ht="12" customHeight="1" thickBot="1">
      <c r="A60" s="25" t="s">
        <v>16</v>
      </c>
      <c r="B60" s="117" t="s">
        <v>219</v>
      </c>
      <c r="C60" s="166">
        <f>SUM(C61:C63)</f>
        <v>0</v>
      </c>
      <c r="D60" s="239">
        <f>SUM(D61:D63)</f>
        <v>0</v>
      </c>
      <c r="E60" s="565">
        <f>SUM(E61:E63)</f>
        <v>0</v>
      </c>
      <c r="F60" s="647"/>
    </row>
    <row r="61" spans="1:6" s="51" customFormat="1" ht="12" customHeight="1">
      <c r="A61" s="193" t="s">
        <v>123</v>
      </c>
      <c r="B61" s="178" t="s">
        <v>221</v>
      </c>
      <c r="C61" s="170"/>
      <c r="D61" s="270"/>
      <c r="E61" s="578"/>
      <c r="F61" s="657"/>
    </row>
    <row r="62" spans="1:6" s="51" customFormat="1" ht="12" customHeight="1">
      <c r="A62" s="194" t="s">
        <v>124</v>
      </c>
      <c r="B62" s="179" t="s">
        <v>339</v>
      </c>
      <c r="C62" s="170"/>
      <c r="D62" s="270"/>
      <c r="E62" s="578"/>
      <c r="F62" s="658"/>
    </row>
    <row r="63" spans="1:6" s="51" customFormat="1" ht="12" customHeight="1">
      <c r="A63" s="194" t="s">
        <v>155</v>
      </c>
      <c r="B63" s="179" t="s">
        <v>222</v>
      </c>
      <c r="C63" s="170"/>
      <c r="D63" s="270"/>
      <c r="E63" s="578"/>
      <c r="F63" s="658"/>
    </row>
    <row r="64" spans="1:6" s="51" customFormat="1" ht="12" customHeight="1" thickBot="1">
      <c r="A64" s="195" t="s">
        <v>220</v>
      </c>
      <c r="B64" s="180" t="s">
        <v>223</v>
      </c>
      <c r="C64" s="170"/>
      <c r="D64" s="270"/>
      <c r="E64" s="578"/>
      <c r="F64" s="659"/>
    </row>
    <row r="65" spans="1:6" s="51" customFormat="1" ht="12" customHeight="1" thickBot="1">
      <c r="A65" s="25" t="s">
        <v>17</v>
      </c>
      <c r="B65" s="19" t="s">
        <v>224</v>
      </c>
      <c r="C65" s="172">
        <f>+C8+C15+C22+C29+C37+C49+C55+C60</f>
        <v>137766892</v>
      </c>
      <c r="D65" s="243">
        <f>+D8+D15+D22+D29+D37+D49+D55+D60</f>
        <v>505338607</v>
      </c>
      <c r="E65" s="572">
        <f>+E8+E15+E22+E29+E37+E49+E55+E60</f>
        <v>417842294</v>
      </c>
      <c r="F65" s="647">
        <f>(E65/D65)</f>
        <v>0.8268560688061579</v>
      </c>
    </row>
    <row r="66" spans="1:6" s="51" customFormat="1" ht="12" customHeight="1" thickBot="1">
      <c r="A66" s="196" t="s">
        <v>310</v>
      </c>
      <c r="B66" s="117" t="s">
        <v>226</v>
      </c>
      <c r="C66" s="166">
        <f>SUM(C67:C69)</f>
        <v>0</v>
      </c>
      <c r="D66" s="239">
        <f>SUM(D67:D69)</f>
        <v>0</v>
      </c>
      <c r="E66" s="565">
        <f>SUM(E67:E69)</f>
        <v>0</v>
      </c>
      <c r="F66" s="647"/>
    </row>
    <row r="67" spans="1:6" s="51" customFormat="1" ht="12" customHeight="1">
      <c r="A67" s="193" t="s">
        <v>253</v>
      </c>
      <c r="B67" s="178" t="s">
        <v>227</v>
      </c>
      <c r="C67" s="170"/>
      <c r="D67" s="270"/>
      <c r="E67" s="578"/>
      <c r="F67" s="657"/>
    </row>
    <row r="68" spans="1:6" s="51" customFormat="1" ht="12" customHeight="1">
      <c r="A68" s="194" t="s">
        <v>262</v>
      </c>
      <c r="B68" s="179" t="s">
        <v>228</v>
      </c>
      <c r="C68" s="170"/>
      <c r="D68" s="270"/>
      <c r="E68" s="578"/>
      <c r="F68" s="658"/>
    </row>
    <row r="69" spans="1:6" s="51" customFormat="1" ht="12" customHeight="1" thickBot="1">
      <c r="A69" s="203" t="s">
        <v>263</v>
      </c>
      <c r="B69" s="299" t="s">
        <v>371</v>
      </c>
      <c r="C69" s="300"/>
      <c r="D69" s="273"/>
      <c r="E69" s="645"/>
      <c r="F69" s="659"/>
    </row>
    <row r="70" spans="1:6" s="51" customFormat="1" ht="12" customHeight="1" thickBot="1">
      <c r="A70" s="196" t="s">
        <v>229</v>
      </c>
      <c r="B70" s="117" t="s">
        <v>230</v>
      </c>
      <c r="C70" s="166">
        <f>SUM(C71:C74)</f>
        <v>0</v>
      </c>
      <c r="D70" s="166">
        <f>SUM(D71:D74)</f>
        <v>0</v>
      </c>
      <c r="E70" s="565">
        <f>SUM(E71:E74)</f>
        <v>0</v>
      </c>
      <c r="F70" s="647"/>
    </row>
    <row r="71" spans="1:6" s="51" customFormat="1" ht="12" customHeight="1">
      <c r="A71" s="193" t="s">
        <v>100</v>
      </c>
      <c r="B71" s="289" t="s">
        <v>231</v>
      </c>
      <c r="C71" s="170"/>
      <c r="D71" s="170"/>
      <c r="E71" s="578"/>
      <c r="F71" s="657"/>
    </row>
    <row r="72" spans="1:6" s="51" customFormat="1" ht="12" customHeight="1">
      <c r="A72" s="194" t="s">
        <v>101</v>
      </c>
      <c r="B72" s="289" t="s">
        <v>496</v>
      </c>
      <c r="C72" s="170"/>
      <c r="D72" s="170"/>
      <c r="E72" s="578"/>
      <c r="F72" s="658"/>
    </row>
    <row r="73" spans="1:6" s="51" customFormat="1" ht="12" customHeight="1">
      <c r="A73" s="194" t="s">
        <v>254</v>
      </c>
      <c r="B73" s="289" t="s">
        <v>232</v>
      </c>
      <c r="C73" s="170"/>
      <c r="D73" s="170"/>
      <c r="E73" s="578"/>
      <c r="F73" s="658"/>
    </row>
    <row r="74" spans="1:6" s="51" customFormat="1" ht="12" customHeight="1" thickBot="1">
      <c r="A74" s="195" t="s">
        <v>255</v>
      </c>
      <c r="B74" s="290" t="s">
        <v>497</v>
      </c>
      <c r="C74" s="170"/>
      <c r="D74" s="170"/>
      <c r="E74" s="578"/>
      <c r="F74" s="659"/>
    </row>
    <row r="75" spans="1:6" s="51" customFormat="1" ht="12" customHeight="1" thickBot="1">
      <c r="A75" s="196" t="s">
        <v>233</v>
      </c>
      <c r="B75" s="540" t="s">
        <v>234</v>
      </c>
      <c r="C75" s="531">
        <f>SUM(C76:C77)</f>
        <v>105585445</v>
      </c>
      <c r="D75" s="531">
        <f>SUM(D76:D77)</f>
        <v>110762250</v>
      </c>
      <c r="E75" s="565">
        <f>SUM(E76:E77)</f>
        <v>110762250</v>
      </c>
      <c r="F75" s="647">
        <f>(E75/D75)</f>
        <v>1</v>
      </c>
    </row>
    <row r="76" spans="1:6" s="51" customFormat="1" ht="12" customHeight="1">
      <c r="A76" s="201" t="s">
        <v>256</v>
      </c>
      <c r="B76" s="542" t="s">
        <v>235</v>
      </c>
      <c r="C76" s="537">
        <v>105585445</v>
      </c>
      <c r="D76" s="537">
        <v>110762250</v>
      </c>
      <c r="E76" s="642">
        <v>110762250</v>
      </c>
      <c r="F76" s="657">
        <f>(E76/D76)</f>
        <v>1</v>
      </c>
    </row>
    <row r="77" spans="1:6" s="51" customFormat="1" ht="12" customHeight="1" thickBot="1">
      <c r="A77" s="203" t="s">
        <v>257</v>
      </c>
      <c r="B77" s="543" t="s">
        <v>236</v>
      </c>
      <c r="C77" s="300"/>
      <c r="D77" s="300"/>
      <c r="E77" s="645"/>
      <c r="F77" s="659"/>
    </row>
    <row r="78" spans="1:6" s="50" customFormat="1" ht="12" customHeight="1" thickBot="1">
      <c r="A78" s="196" t="s">
        <v>237</v>
      </c>
      <c r="B78" s="117" t="s">
        <v>238</v>
      </c>
      <c r="C78" s="166">
        <f>SUM(C79:C81)</f>
        <v>0</v>
      </c>
      <c r="D78" s="166">
        <f>SUM(D79:D81)</f>
        <v>0</v>
      </c>
      <c r="E78" s="565">
        <f>SUM(E79:E81)</f>
        <v>0</v>
      </c>
      <c r="F78" s="647"/>
    </row>
    <row r="79" spans="1:6" s="51" customFormat="1" ht="12" customHeight="1">
      <c r="A79" s="193" t="s">
        <v>258</v>
      </c>
      <c r="B79" s="178" t="s">
        <v>239</v>
      </c>
      <c r="C79" s="170"/>
      <c r="D79" s="170"/>
      <c r="E79" s="578"/>
      <c r="F79" s="657"/>
    </row>
    <row r="80" spans="1:6" s="51" customFormat="1" ht="12" customHeight="1">
      <c r="A80" s="194" t="s">
        <v>259</v>
      </c>
      <c r="B80" s="179" t="s">
        <v>240</v>
      </c>
      <c r="C80" s="170"/>
      <c r="D80" s="170"/>
      <c r="E80" s="578"/>
      <c r="F80" s="658"/>
    </row>
    <row r="81" spans="1:6" s="51" customFormat="1" ht="12" customHeight="1" thickBot="1">
      <c r="A81" s="195" t="s">
        <v>260</v>
      </c>
      <c r="B81" s="180" t="s">
        <v>498</v>
      </c>
      <c r="C81" s="170"/>
      <c r="D81" s="170"/>
      <c r="E81" s="578"/>
      <c r="F81" s="659"/>
    </row>
    <row r="82" spans="1:6" s="51" customFormat="1" ht="12" customHeight="1" thickBot="1">
      <c r="A82" s="196" t="s">
        <v>241</v>
      </c>
      <c r="B82" s="117" t="s">
        <v>261</v>
      </c>
      <c r="C82" s="166">
        <f>SUM(C83:C86)</f>
        <v>0</v>
      </c>
      <c r="D82" s="166">
        <f>SUM(D83:D86)</f>
        <v>0</v>
      </c>
      <c r="E82" s="565">
        <f>SUM(E83:E86)</f>
        <v>0</v>
      </c>
      <c r="F82" s="647"/>
    </row>
    <row r="83" spans="1:6" s="51" customFormat="1" ht="12" customHeight="1">
      <c r="A83" s="197" t="s">
        <v>242</v>
      </c>
      <c r="B83" s="178" t="s">
        <v>243</v>
      </c>
      <c r="C83" s="170"/>
      <c r="D83" s="170"/>
      <c r="E83" s="578"/>
      <c r="F83" s="657"/>
    </row>
    <row r="84" spans="1:6" s="51" customFormat="1" ht="12" customHeight="1">
      <c r="A84" s="198" t="s">
        <v>244</v>
      </c>
      <c r="B84" s="179" t="s">
        <v>245</v>
      </c>
      <c r="C84" s="170"/>
      <c r="D84" s="170"/>
      <c r="E84" s="578"/>
      <c r="F84" s="658"/>
    </row>
    <row r="85" spans="1:6" s="51" customFormat="1" ht="12" customHeight="1">
      <c r="A85" s="198" t="s">
        <v>246</v>
      </c>
      <c r="B85" s="179" t="s">
        <v>247</v>
      </c>
      <c r="C85" s="170"/>
      <c r="D85" s="170"/>
      <c r="E85" s="578"/>
      <c r="F85" s="658"/>
    </row>
    <row r="86" spans="1:6" s="50" customFormat="1" ht="12" customHeight="1" thickBot="1">
      <c r="A86" s="199" t="s">
        <v>248</v>
      </c>
      <c r="B86" s="180" t="s">
        <v>249</v>
      </c>
      <c r="C86" s="170"/>
      <c r="D86" s="170"/>
      <c r="E86" s="578"/>
      <c r="F86" s="659"/>
    </row>
    <row r="87" spans="1:6" s="50" customFormat="1" ht="12" customHeight="1" thickBot="1">
      <c r="A87" s="196" t="s">
        <v>250</v>
      </c>
      <c r="B87" s="117" t="s">
        <v>385</v>
      </c>
      <c r="C87" s="218"/>
      <c r="D87" s="218"/>
      <c r="E87" s="580"/>
      <c r="F87" s="647"/>
    </row>
    <row r="88" spans="1:6" s="50" customFormat="1" ht="12" customHeight="1" thickBot="1">
      <c r="A88" s="196" t="s">
        <v>406</v>
      </c>
      <c r="B88" s="117" t="s">
        <v>251</v>
      </c>
      <c r="C88" s="218"/>
      <c r="D88" s="218"/>
      <c r="E88" s="580"/>
      <c r="F88" s="660"/>
    </row>
    <row r="89" spans="1:6" s="50" customFormat="1" ht="12" customHeight="1" thickBot="1">
      <c r="A89" s="196" t="s">
        <v>407</v>
      </c>
      <c r="B89" s="184" t="s">
        <v>388</v>
      </c>
      <c r="C89" s="172">
        <f>+C66+C70+C75+C78+C82+C88+C87</f>
        <v>105585445</v>
      </c>
      <c r="D89" s="172">
        <f>+D66+D70+D75+D78+D82+D88+D87</f>
        <v>110762250</v>
      </c>
      <c r="E89" s="572">
        <f>+E66+E70+E75+E78+E82+E88+E87</f>
        <v>110762250</v>
      </c>
      <c r="F89" s="647">
        <f>(E89/D89)</f>
        <v>1</v>
      </c>
    </row>
    <row r="90" spans="1:6" s="50" customFormat="1" ht="12" customHeight="1" thickBot="1">
      <c r="A90" s="200" t="s">
        <v>408</v>
      </c>
      <c r="B90" s="185" t="s">
        <v>409</v>
      </c>
      <c r="C90" s="172">
        <f>+C65+C89</f>
        <v>243352337</v>
      </c>
      <c r="D90" s="172">
        <f>+D65+D89</f>
        <v>616100857</v>
      </c>
      <c r="E90" s="572">
        <f>+E65+E89</f>
        <v>528604544</v>
      </c>
      <c r="F90" s="647">
        <f>(E90/D90)</f>
        <v>0.8579837830025937</v>
      </c>
    </row>
    <row r="91" spans="1:3" s="51" customFormat="1" ht="15" customHeight="1" thickBot="1">
      <c r="A91" s="92"/>
      <c r="B91" s="93"/>
      <c r="C91" s="153"/>
    </row>
    <row r="92" spans="1:6" s="44" customFormat="1" ht="16.5" customHeight="1" thickBot="1">
      <c r="A92" s="739" t="s">
        <v>43</v>
      </c>
      <c r="B92" s="740"/>
      <c r="C92" s="740"/>
      <c r="D92" s="740"/>
      <c r="E92" s="740"/>
      <c r="F92" s="648"/>
    </row>
    <row r="93" spans="1:6" s="52" customFormat="1" ht="12" customHeight="1" thickBot="1">
      <c r="A93" s="173" t="s">
        <v>9</v>
      </c>
      <c r="B93" s="529" t="s">
        <v>413</v>
      </c>
      <c r="C93" s="531">
        <f>+C94+C95+C96+C97+C98+C111</f>
        <v>135552795</v>
      </c>
      <c r="D93" s="531">
        <f>+D94+D95+D96+D97+D98+D111</f>
        <v>184070015</v>
      </c>
      <c r="E93" s="565">
        <f>+E94+E95+E96+E97+E98+E111</f>
        <v>69174730</v>
      </c>
      <c r="F93" s="647">
        <f aca="true" t="shared" si="1" ref="F93:F99">(E93/D93)</f>
        <v>0.37580661901939866</v>
      </c>
    </row>
    <row r="94" spans="1:6" ht="12" customHeight="1">
      <c r="A94" s="201" t="s">
        <v>65</v>
      </c>
      <c r="B94" s="443" t="s">
        <v>38</v>
      </c>
      <c r="C94" s="509">
        <v>44147197</v>
      </c>
      <c r="D94" s="509">
        <v>51376225</v>
      </c>
      <c r="E94" s="510">
        <v>26594867</v>
      </c>
      <c r="F94" s="657">
        <f t="shared" si="1"/>
        <v>0.517649301792804</v>
      </c>
    </row>
    <row r="95" spans="1:6" ht="12" customHeight="1">
      <c r="A95" s="194" t="s">
        <v>66</v>
      </c>
      <c r="B95" s="444" t="s">
        <v>125</v>
      </c>
      <c r="C95" s="414">
        <v>6017775</v>
      </c>
      <c r="D95" s="414">
        <v>12217775</v>
      </c>
      <c r="E95" s="434">
        <v>3418860</v>
      </c>
      <c r="F95" s="658">
        <f t="shared" si="1"/>
        <v>0.2798267278616606</v>
      </c>
    </row>
    <row r="96" spans="1:6" ht="12" customHeight="1">
      <c r="A96" s="194" t="s">
        <v>67</v>
      </c>
      <c r="B96" s="444" t="s">
        <v>92</v>
      </c>
      <c r="C96" s="414">
        <v>61824913</v>
      </c>
      <c r="D96" s="414">
        <v>96394887</v>
      </c>
      <c r="E96" s="434">
        <v>26306705</v>
      </c>
      <c r="F96" s="658">
        <f t="shared" si="1"/>
        <v>0.2729056054601734</v>
      </c>
    </row>
    <row r="97" spans="1:6" ht="12" customHeight="1">
      <c r="A97" s="194" t="s">
        <v>68</v>
      </c>
      <c r="B97" s="525" t="s">
        <v>126</v>
      </c>
      <c r="C97" s="414">
        <v>3060000</v>
      </c>
      <c r="D97" s="414">
        <v>2935000</v>
      </c>
      <c r="E97" s="434">
        <v>1775442</v>
      </c>
      <c r="F97" s="658">
        <f t="shared" si="1"/>
        <v>0.6049206132879046</v>
      </c>
    </row>
    <row r="98" spans="1:6" ht="12" customHeight="1">
      <c r="A98" s="194" t="s">
        <v>77</v>
      </c>
      <c r="B98" s="17" t="s">
        <v>127</v>
      </c>
      <c r="C98" s="414">
        <v>20502910</v>
      </c>
      <c r="D98" s="414">
        <v>21146128</v>
      </c>
      <c r="E98" s="434">
        <v>11078856</v>
      </c>
      <c r="F98" s="658">
        <f t="shared" si="1"/>
        <v>0.5239188942770043</v>
      </c>
    </row>
    <row r="99" spans="1:6" ht="12" customHeight="1">
      <c r="A99" s="194" t="s">
        <v>69</v>
      </c>
      <c r="B99" s="444" t="s">
        <v>410</v>
      </c>
      <c r="C99" s="167"/>
      <c r="D99" s="414">
        <v>367826</v>
      </c>
      <c r="E99" s="434">
        <v>367513</v>
      </c>
      <c r="F99" s="658">
        <f t="shared" si="1"/>
        <v>0.9991490541723532</v>
      </c>
    </row>
    <row r="100" spans="1:6" ht="12" customHeight="1">
      <c r="A100" s="194" t="s">
        <v>70</v>
      </c>
      <c r="B100" s="526" t="s">
        <v>351</v>
      </c>
      <c r="C100" s="167"/>
      <c r="D100" s="167"/>
      <c r="E100" s="574"/>
      <c r="F100" s="658"/>
    </row>
    <row r="101" spans="1:6" ht="12" customHeight="1">
      <c r="A101" s="194" t="s">
        <v>78</v>
      </c>
      <c r="B101" s="526" t="s">
        <v>350</v>
      </c>
      <c r="C101" s="167"/>
      <c r="D101" s="167"/>
      <c r="E101" s="574"/>
      <c r="F101" s="658"/>
    </row>
    <row r="102" spans="1:6" ht="12" customHeight="1">
      <c r="A102" s="194" t="s">
        <v>79</v>
      </c>
      <c r="B102" s="526" t="s">
        <v>267</v>
      </c>
      <c r="C102" s="167"/>
      <c r="D102" s="167"/>
      <c r="E102" s="574"/>
      <c r="F102" s="658"/>
    </row>
    <row r="103" spans="1:6" ht="12" customHeight="1">
      <c r="A103" s="194" t="s">
        <v>80</v>
      </c>
      <c r="B103" s="527" t="s">
        <v>268</v>
      </c>
      <c r="C103" s="167"/>
      <c r="D103" s="167"/>
      <c r="E103" s="574"/>
      <c r="F103" s="658"/>
    </row>
    <row r="104" spans="1:6" ht="12" customHeight="1">
      <c r="A104" s="194" t="s">
        <v>81</v>
      </c>
      <c r="B104" s="527" t="s">
        <v>269</v>
      </c>
      <c r="C104" s="167"/>
      <c r="D104" s="167"/>
      <c r="E104" s="574"/>
      <c r="F104" s="658"/>
    </row>
    <row r="105" spans="1:6" ht="12" customHeight="1">
      <c r="A105" s="194" t="s">
        <v>83</v>
      </c>
      <c r="B105" s="526" t="s">
        <v>270</v>
      </c>
      <c r="C105" s="414">
        <v>20299510</v>
      </c>
      <c r="D105" s="414">
        <v>20468902</v>
      </c>
      <c r="E105" s="434">
        <v>10478418</v>
      </c>
      <c r="F105" s="658">
        <f>(E105/D105)</f>
        <v>0.5119189099640029</v>
      </c>
    </row>
    <row r="106" spans="1:6" ht="12" customHeight="1">
      <c r="A106" s="194" t="s">
        <v>128</v>
      </c>
      <c r="B106" s="526" t="s">
        <v>271</v>
      </c>
      <c r="C106" s="167"/>
      <c r="D106" s="167"/>
      <c r="E106" s="574"/>
      <c r="F106" s="658"/>
    </row>
    <row r="107" spans="1:6" ht="12" customHeight="1">
      <c r="A107" s="194" t="s">
        <v>265</v>
      </c>
      <c r="B107" s="527" t="s">
        <v>272</v>
      </c>
      <c r="C107" s="167"/>
      <c r="D107" s="167"/>
      <c r="E107" s="574"/>
      <c r="F107" s="658"/>
    </row>
    <row r="108" spans="1:6" ht="12" customHeight="1">
      <c r="A108" s="202" t="s">
        <v>266</v>
      </c>
      <c r="B108" s="528" t="s">
        <v>273</v>
      </c>
      <c r="C108" s="167"/>
      <c r="D108" s="167"/>
      <c r="E108" s="574"/>
      <c r="F108" s="658"/>
    </row>
    <row r="109" spans="1:6" ht="12" customHeight="1">
      <c r="A109" s="194" t="s">
        <v>348</v>
      </c>
      <c r="B109" s="528" t="s">
        <v>274</v>
      </c>
      <c r="C109" s="167"/>
      <c r="D109" s="167"/>
      <c r="E109" s="574"/>
      <c r="F109" s="658"/>
    </row>
    <row r="110" spans="1:6" ht="12" customHeight="1">
      <c r="A110" s="194" t="s">
        <v>349</v>
      </c>
      <c r="B110" s="527" t="s">
        <v>275</v>
      </c>
      <c r="C110" s="414">
        <v>203400</v>
      </c>
      <c r="D110" s="414">
        <v>309400</v>
      </c>
      <c r="E110" s="434">
        <v>232925</v>
      </c>
      <c r="F110" s="658">
        <f>(E110/D110)</f>
        <v>0.7528280542986425</v>
      </c>
    </row>
    <row r="111" spans="1:6" ht="12" customHeight="1">
      <c r="A111" s="194" t="s">
        <v>353</v>
      </c>
      <c r="B111" s="9" t="s">
        <v>39</v>
      </c>
      <c r="C111" s="167"/>
      <c r="D111" s="241"/>
      <c r="E111" s="570"/>
      <c r="F111" s="658"/>
    </row>
    <row r="112" spans="1:6" ht="12" customHeight="1">
      <c r="A112" s="195" t="s">
        <v>354</v>
      </c>
      <c r="B112" s="6" t="s">
        <v>411</v>
      </c>
      <c r="C112" s="169"/>
      <c r="D112" s="242"/>
      <c r="E112" s="571"/>
      <c r="F112" s="658"/>
    </row>
    <row r="113" spans="1:6" ht="12" customHeight="1" thickBot="1">
      <c r="A113" s="203" t="s">
        <v>355</v>
      </c>
      <c r="B113" s="64" t="s">
        <v>412</v>
      </c>
      <c r="C113" s="231"/>
      <c r="D113" s="275"/>
      <c r="E113" s="582"/>
      <c r="F113" s="659"/>
    </row>
    <row r="114" spans="1:6" ht="12" customHeight="1" thickBot="1">
      <c r="A114" s="173" t="s">
        <v>10</v>
      </c>
      <c r="B114" s="24" t="s">
        <v>276</v>
      </c>
      <c r="C114" s="165">
        <f>+C115+C117+C119</f>
        <v>106349620</v>
      </c>
      <c r="D114" s="536">
        <f>+D115+D117+D119</f>
        <v>430580920</v>
      </c>
      <c r="E114" s="581">
        <f>+E115+E117+E119</f>
        <v>35586300</v>
      </c>
      <c r="F114" s="647">
        <f>(E114/D114)</f>
        <v>0.08264718278738407</v>
      </c>
    </row>
    <row r="115" spans="1:6" ht="12" customHeight="1">
      <c r="A115" s="201" t="s">
        <v>71</v>
      </c>
      <c r="B115" s="443" t="s">
        <v>154</v>
      </c>
      <c r="C115" s="537">
        <v>103013620</v>
      </c>
      <c r="D115" s="537">
        <v>88687792</v>
      </c>
      <c r="E115" s="566">
        <v>9385972</v>
      </c>
      <c r="F115" s="657">
        <f>(E115/D115)</f>
        <v>0.10583161208929409</v>
      </c>
    </row>
    <row r="116" spans="1:6" ht="12" customHeight="1">
      <c r="A116" s="193" t="s">
        <v>72</v>
      </c>
      <c r="B116" s="534" t="s">
        <v>280</v>
      </c>
      <c r="C116" s="167"/>
      <c r="D116" s="167"/>
      <c r="E116" s="574"/>
      <c r="F116" s="658"/>
    </row>
    <row r="117" spans="1:6" ht="12" customHeight="1">
      <c r="A117" s="193" t="s">
        <v>73</v>
      </c>
      <c r="B117" s="534" t="s">
        <v>129</v>
      </c>
      <c r="C117" s="460">
        <v>3336000</v>
      </c>
      <c r="D117" s="460">
        <v>341893128</v>
      </c>
      <c r="E117" s="567">
        <v>26200328</v>
      </c>
      <c r="F117" s="658">
        <f>(E117/D117)</f>
        <v>0.07663309336828789</v>
      </c>
    </row>
    <row r="118" spans="1:6" ht="12" customHeight="1">
      <c r="A118" s="193" t="s">
        <v>74</v>
      </c>
      <c r="B118" s="10" t="s">
        <v>281</v>
      </c>
      <c r="C118" s="168"/>
      <c r="D118" s="240"/>
      <c r="E118" s="569"/>
      <c r="F118" s="658"/>
    </row>
    <row r="119" spans="1:6" ht="12" customHeight="1">
      <c r="A119" s="193" t="s">
        <v>75</v>
      </c>
      <c r="B119" s="119" t="s">
        <v>156</v>
      </c>
      <c r="C119" s="167"/>
      <c r="D119" s="241"/>
      <c r="E119" s="570"/>
      <c r="F119" s="658"/>
    </row>
    <row r="120" spans="1:6" ht="12" customHeight="1">
      <c r="A120" s="193" t="s">
        <v>82</v>
      </c>
      <c r="B120" s="118" t="s">
        <v>340</v>
      </c>
      <c r="C120" s="167"/>
      <c r="D120" s="241"/>
      <c r="E120" s="570"/>
      <c r="F120" s="658"/>
    </row>
    <row r="121" spans="1:6" ht="12" customHeight="1">
      <c r="A121" s="193" t="s">
        <v>84</v>
      </c>
      <c r="B121" s="174" t="s">
        <v>286</v>
      </c>
      <c r="C121" s="167"/>
      <c r="D121" s="241"/>
      <c r="E121" s="570"/>
      <c r="F121" s="658"/>
    </row>
    <row r="122" spans="1:6" ht="12" customHeight="1">
      <c r="A122" s="193" t="s">
        <v>130</v>
      </c>
      <c r="B122" s="62" t="s">
        <v>269</v>
      </c>
      <c r="C122" s="167"/>
      <c r="D122" s="241"/>
      <c r="E122" s="570"/>
      <c r="F122" s="658"/>
    </row>
    <row r="123" spans="1:6" ht="12" customHeight="1">
      <c r="A123" s="193" t="s">
        <v>131</v>
      </c>
      <c r="B123" s="62" t="s">
        <v>285</v>
      </c>
      <c r="C123" s="167"/>
      <c r="D123" s="241"/>
      <c r="E123" s="570"/>
      <c r="F123" s="658"/>
    </row>
    <row r="124" spans="1:6" ht="12" customHeight="1">
      <c r="A124" s="193" t="s">
        <v>132</v>
      </c>
      <c r="B124" s="62" t="s">
        <v>284</v>
      </c>
      <c r="C124" s="167"/>
      <c r="D124" s="241"/>
      <c r="E124" s="570"/>
      <c r="F124" s="658"/>
    </row>
    <row r="125" spans="1:6" ht="12" customHeight="1">
      <c r="A125" s="193" t="s">
        <v>277</v>
      </c>
      <c r="B125" s="62" t="s">
        <v>272</v>
      </c>
      <c r="C125" s="167"/>
      <c r="D125" s="241"/>
      <c r="E125" s="570"/>
      <c r="F125" s="658"/>
    </row>
    <row r="126" spans="1:6" ht="12" customHeight="1">
      <c r="A126" s="193" t="s">
        <v>278</v>
      </c>
      <c r="B126" s="62" t="s">
        <v>283</v>
      </c>
      <c r="C126" s="167"/>
      <c r="D126" s="241"/>
      <c r="E126" s="570"/>
      <c r="F126" s="658"/>
    </row>
    <row r="127" spans="1:6" ht="12" customHeight="1" thickBot="1">
      <c r="A127" s="538" t="s">
        <v>279</v>
      </c>
      <c r="B127" s="64" t="s">
        <v>282</v>
      </c>
      <c r="C127" s="231"/>
      <c r="D127" s="275"/>
      <c r="E127" s="582"/>
      <c r="F127" s="659"/>
    </row>
    <row r="128" spans="1:6" ht="12" customHeight="1" thickBot="1">
      <c r="A128" s="25" t="s">
        <v>11</v>
      </c>
      <c r="B128" s="56" t="s">
        <v>358</v>
      </c>
      <c r="C128" s="166">
        <f>+C93+C114</f>
        <v>241902415</v>
      </c>
      <c r="D128" s="239">
        <f>+D93+D114</f>
        <v>614650935</v>
      </c>
      <c r="E128" s="565">
        <f>+E93+E114</f>
        <v>104761030</v>
      </c>
      <c r="F128" s="647">
        <f>(E128/D128)</f>
        <v>0.17043987739154745</v>
      </c>
    </row>
    <row r="129" spans="1:6" ht="12" customHeight="1" thickBot="1">
      <c r="A129" s="25" t="s">
        <v>12</v>
      </c>
      <c r="B129" s="56" t="s">
        <v>359</v>
      </c>
      <c r="C129" s="166">
        <f>+C130+C131+C132</f>
        <v>0</v>
      </c>
      <c r="D129" s="239">
        <f>+D130+D131+D132</f>
        <v>0</v>
      </c>
      <c r="E129" s="565">
        <f>+E130+E131+E132</f>
        <v>0</v>
      </c>
      <c r="F129" s="657"/>
    </row>
    <row r="130" spans="1:6" s="52" customFormat="1" ht="12" customHeight="1">
      <c r="A130" s="193" t="s">
        <v>187</v>
      </c>
      <c r="B130" s="7" t="s">
        <v>416</v>
      </c>
      <c r="C130" s="167"/>
      <c r="D130" s="241"/>
      <c r="E130" s="570"/>
      <c r="F130" s="658"/>
    </row>
    <row r="131" spans="1:6" ht="12" customHeight="1">
      <c r="A131" s="193" t="s">
        <v>188</v>
      </c>
      <c r="B131" s="7" t="s">
        <v>367</v>
      </c>
      <c r="C131" s="167"/>
      <c r="D131" s="241"/>
      <c r="E131" s="570"/>
      <c r="F131" s="658"/>
    </row>
    <row r="132" spans="1:6" ht="12" customHeight="1" thickBot="1">
      <c r="A132" s="202" t="s">
        <v>189</v>
      </c>
      <c r="B132" s="5" t="s">
        <v>415</v>
      </c>
      <c r="C132" s="167"/>
      <c r="D132" s="241"/>
      <c r="E132" s="570"/>
      <c r="F132" s="659"/>
    </row>
    <row r="133" spans="1:6" ht="12" customHeight="1" thickBot="1">
      <c r="A133" s="25" t="s">
        <v>13</v>
      </c>
      <c r="B133" s="56" t="s">
        <v>360</v>
      </c>
      <c r="C133" s="166">
        <f>+C134+C135+C136+C137+C138+C139</f>
        <v>0</v>
      </c>
      <c r="D133" s="239">
        <f>+D134+D135+D136+D137+D138+D139</f>
        <v>0</v>
      </c>
      <c r="E133" s="565">
        <f>+E134+E135+E136+E137+E138+E139</f>
        <v>0</v>
      </c>
      <c r="F133" s="647"/>
    </row>
    <row r="134" spans="1:6" ht="12" customHeight="1">
      <c r="A134" s="193" t="s">
        <v>58</v>
      </c>
      <c r="B134" s="7" t="s">
        <v>369</v>
      </c>
      <c r="C134" s="167"/>
      <c r="D134" s="241"/>
      <c r="E134" s="570"/>
      <c r="F134" s="657"/>
    </row>
    <row r="135" spans="1:6" ht="12" customHeight="1">
      <c r="A135" s="193" t="s">
        <v>59</v>
      </c>
      <c r="B135" s="7" t="s">
        <v>361</v>
      </c>
      <c r="C135" s="167"/>
      <c r="D135" s="241"/>
      <c r="E135" s="570"/>
      <c r="F135" s="658"/>
    </row>
    <row r="136" spans="1:6" ht="12" customHeight="1">
      <c r="A136" s="193" t="s">
        <v>60</v>
      </c>
      <c r="B136" s="7" t="s">
        <v>362</v>
      </c>
      <c r="C136" s="167"/>
      <c r="D136" s="241"/>
      <c r="E136" s="570"/>
      <c r="F136" s="658"/>
    </row>
    <row r="137" spans="1:6" ht="12" customHeight="1">
      <c r="A137" s="193" t="s">
        <v>117</v>
      </c>
      <c r="B137" s="7" t="s">
        <v>414</v>
      </c>
      <c r="C137" s="167"/>
      <c r="D137" s="241"/>
      <c r="E137" s="570"/>
      <c r="F137" s="658"/>
    </row>
    <row r="138" spans="1:6" ht="12" customHeight="1">
      <c r="A138" s="193" t="s">
        <v>118</v>
      </c>
      <c r="B138" s="7" t="s">
        <v>364</v>
      </c>
      <c r="C138" s="167"/>
      <c r="D138" s="241"/>
      <c r="E138" s="570"/>
      <c r="F138" s="658"/>
    </row>
    <row r="139" spans="1:6" s="52" customFormat="1" ht="12" customHeight="1" thickBot="1">
      <c r="A139" s="202" t="s">
        <v>119</v>
      </c>
      <c r="B139" s="5" t="s">
        <v>365</v>
      </c>
      <c r="C139" s="167"/>
      <c r="D139" s="241"/>
      <c r="E139" s="570"/>
      <c r="F139" s="659"/>
    </row>
    <row r="140" spans="1:11" ht="12" customHeight="1" thickBot="1">
      <c r="A140" s="25" t="s">
        <v>14</v>
      </c>
      <c r="B140" s="56" t="s">
        <v>425</v>
      </c>
      <c r="C140" s="172">
        <f>+C141+C142+C144+C145+C143</f>
        <v>1449922</v>
      </c>
      <c r="D140" s="243">
        <f>+D141+D142+D144+D145+D143</f>
        <v>1449922</v>
      </c>
      <c r="E140" s="572">
        <f>+E141+E142+E144+E145+E143</f>
        <v>1449922</v>
      </c>
      <c r="F140" s="647">
        <f>(E140/D140)</f>
        <v>1</v>
      </c>
      <c r="K140" s="101"/>
    </row>
    <row r="141" spans="1:6" ht="12.75">
      <c r="A141" s="201" t="s">
        <v>61</v>
      </c>
      <c r="B141" s="8" t="s">
        <v>287</v>
      </c>
      <c r="C141" s="230"/>
      <c r="D141" s="539"/>
      <c r="E141" s="640"/>
      <c r="F141" s="657"/>
    </row>
    <row r="142" spans="1:6" ht="12" customHeight="1">
      <c r="A142" s="193" t="s">
        <v>62</v>
      </c>
      <c r="B142" s="7" t="s">
        <v>288</v>
      </c>
      <c r="C142" s="460">
        <v>1449922</v>
      </c>
      <c r="D142" s="460">
        <v>1449922</v>
      </c>
      <c r="E142" s="567">
        <v>1449922</v>
      </c>
      <c r="F142" s="658">
        <f>(E142/D142)</f>
        <v>1</v>
      </c>
    </row>
    <row r="143" spans="1:6" ht="12" customHeight="1">
      <c r="A143" s="193" t="s">
        <v>205</v>
      </c>
      <c r="B143" s="7" t="s">
        <v>424</v>
      </c>
      <c r="C143" s="167"/>
      <c r="D143" s="241"/>
      <c r="E143" s="570"/>
      <c r="F143" s="658"/>
    </row>
    <row r="144" spans="1:6" s="52" customFormat="1" ht="12" customHeight="1">
      <c r="A144" s="193" t="s">
        <v>206</v>
      </c>
      <c r="B144" s="7" t="s">
        <v>374</v>
      </c>
      <c r="C144" s="167"/>
      <c r="D144" s="241"/>
      <c r="E144" s="570"/>
      <c r="F144" s="658"/>
    </row>
    <row r="145" spans="1:6" s="52" customFormat="1" ht="12" customHeight="1" thickBot="1">
      <c r="A145" s="538" t="s">
        <v>207</v>
      </c>
      <c r="B145" s="513" t="s">
        <v>306</v>
      </c>
      <c r="C145" s="231"/>
      <c r="D145" s="275"/>
      <c r="E145" s="582"/>
      <c r="F145" s="659"/>
    </row>
    <row r="146" spans="1:6" s="52" customFormat="1" ht="12" customHeight="1" thickBot="1">
      <c r="A146" s="25" t="s">
        <v>15</v>
      </c>
      <c r="B146" s="56" t="s">
        <v>375</v>
      </c>
      <c r="C146" s="233">
        <f>+C147+C148+C149+C150+C151</f>
        <v>0</v>
      </c>
      <c r="D146" s="244">
        <f>+D147+D148+D149+D150+D151</f>
        <v>0</v>
      </c>
      <c r="E146" s="583">
        <f>+E147+E148+E149+E150+E151</f>
        <v>0</v>
      </c>
      <c r="F146" s="647"/>
    </row>
    <row r="147" spans="1:6" s="52" customFormat="1" ht="12" customHeight="1">
      <c r="A147" s="193" t="s">
        <v>63</v>
      </c>
      <c r="B147" s="7" t="s">
        <v>370</v>
      </c>
      <c r="C147" s="167"/>
      <c r="D147" s="241"/>
      <c r="E147" s="570"/>
      <c r="F147" s="657"/>
    </row>
    <row r="148" spans="1:6" s="52" customFormat="1" ht="12" customHeight="1">
      <c r="A148" s="193" t="s">
        <v>64</v>
      </c>
      <c r="B148" s="7" t="s">
        <v>377</v>
      </c>
      <c r="C148" s="167"/>
      <c r="D148" s="241"/>
      <c r="E148" s="570"/>
      <c r="F148" s="658"/>
    </row>
    <row r="149" spans="1:6" s="52" customFormat="1" ht="12" customHeight="1">
      <c r="A149" s="193" t="s">
        <v>217</v>
      </c>
      <c r="B149" s="7" t="s">
        <v>372</v>
      </c>
      <c r="C149" s="167"/>
      <c r="D149" s="241"/>
      <c r="E149" s="570"/>
      <c r="F149" s="658"/>
    </row>
    <row r="150" spans="1:6" s="52" customFormat="1" ht="12" customHeight="1">
      <c r="A150" s="193" t="s">
        <v>218</v>
      </c>
      <c r="B150" s="7" t="s">
        <v>417</v>
      </c>
      <c r="C150" s="167"/>
      <c r="D150" s="241"/>
      <c r="E150" s="570"/>
      <c r="F150" s="658"/>
    </row>
    <row r="151" spans="1:6" ht="12.75" customHeight="1" thickBot="1">
      <c r="A151" s="202" t="s">
        <v>376</v>
      </c>
      <c r="B151" s="5" t="s">
        <v>379</v>
      </c>
      <c r="C151" s="169"/>
      <c r="D151" s="242"/>
      <c r="E151" s="571"/>
      <c r="F151" s="659"/>
    </row>
    <row r="152" spans="1:6" ht="12.75" customHeight="1" thickBot="1">
      <c r="A152" s="229" t="s">
        <v>16</v>
      </c>
      <c r="B152" s="56" t="s">
        <v>380</v>
      </c>
      <c r="C152" s="233"/>
      <c r="D152" s="244"/>
      <c r="E152" s="583"/>
      <c r="F152" s="647"/>
    </row>
    <row r="153" spans="1:6" ht="12.75" customHeight="1" thickBot="1">
      <c r="A153" s="229" t="s">
        <v>17</v>
      </c>
      <c r="B153" s="56" t="s">
        <v>381</v>
      </c>
      <c r="C153" s="233"/>
      <c r="D153" s="244"/>
      <c r="E153" s="583"/>
      <c r="F153" s="660"/>
    </row>
    <row r="154" spans="1:6" ht="12" customHeight="1" thickBot="1">
      <c r="A154" s="25" t="s">
        <v>18</v>
      </c>
      <c r="B154" s="56" t="s">
        <v>383</v>
      </c>
      <c r="C154" s="235">
        <f>+C129+C133+C140+C146+C152+C153</f>
        <v>1449922</v>
      </c>
      <c r="D154" s="246">
        <f>+D129+D133+D140+D146+D152+D153</f>
        <v>1449922</v>
      </c>
      <c r="E154" s="585">
        <f>+E129+E133+E140+E146+E152+E153</f>
        <v>1449922</v>
      </c>
      <c r="F154" s="647">
        <f>(E154/D154)</f>
        <v>1</v>
      </c>
    </row>
    <row r="155" spans="1:6" ht="15" customHeight="1" thickBot="1">
      <c r="A155" s="204" t="s">
        <v>19</v>
      </c>
      <c r="B155" s="156" t="s">
        <v>382</v>
      </c>
      <c r="C155" s="235">
        <f>+C128+C154</f>
        <v>243352337</v>
      </c>
      <c r="D155" s="246">
        <f>+D128+D154</f>
        <v>616100857</v>
      </c>
      <c r="E155" s="585">
        <f>+E128+E154</f>
        <v>106210952</v>
      </c>
      <c r="F155" s="647">
        <f>(E155/D155)</f>
        <v>0.17239215104678876</v>
      </c>
    </row>
    <row r="156" spans="1:6" ht="13.5" thickBot="1">
      <c r="A156" s="661"/>
      <c r="B156" s="662"/>
      <c r="C156" s="521">
        <f>C90-C155</f>
        <v>0</v>
      </c>
      <c r="D156" s="521">
        <f>D90-D155</f>
        <v>0</v>
      </c>
      <c r="E156" s="663"/>
      <c r="F156" s="660"/>
    </row>
    <row r="157" spans="1:6" ht="15" customHeight="1" thickBot="1">
      <c r="A157" s="99" t="s">
        <v>491</v>
      </c>
      <c r="B157" s="100"/>
      <c r="C157" s="274">
        <v>31</v>
      </c>
      <c r="D157" s="274">
        <v>31</v>
      </c>
      <c r="E157" s="412">
        <v>31</v>
      </c>
      <c r="F157" s="647">
        <f>(E157/D157)</f>
        <v>1</v>
      </c>
    </row>
    <row r="158" spans="1:6" ht="14.25" customHeight="1" thickBot="1">
      <c r="A158" s="99" t="s">
        <v>492</v>
      </c>
      <c r="B158" s="100"/>
      <c r="C158" s="274">
        <v>26</v>
      </c>
      <c r="D158" s="274">
        <v>26</v>
      </c>
      <c r="E158" s="412">
        <v>26</v>
      </c>
      <c r="F158" s="647">
        <f>(E158/D158)</f>
        <v>1</v>
      </c>
    </row>
  </sheetData>
  <sheetProtection formatCells="0"/>
  <mergeCells count="5">
    <mergeCell ref="A7:E7"/>
    <mergeCell ref="B2:D2"/>
    <mergeCell ref="B3:D3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60"/>
  <sheetViews>
    <sheetView zoomScale="120" zoomScaleNormal="120" workbookViewId="0" topLeftCell="A7">
      <selection activeCell="I10" sqref="I10"/>
    </sheetView>
  </sheetViews>
  <sheetFormatPr defaultColWidth="9.00390625" defaultRowHeight="12.75"/>
  <cols>
    <col min="1" max="1" width="12.875" style="97" customWidth="1"/>
    <col min="2" max="2" width="56.00390625" style="98" customWidth="1"/>
    <col min="3" max="3" width="11.00390625" style="98" customWidth="1"/>
    <col min="4" max="4" width="12.00390625" style="98" customWidth="1"/>
    <col min="5" max="5" width="11.875" style="98" customWidth="1"/>
    <col min="6" max="16384" width="9.375" style="98" customWidth="1"/>
  </cols>
  <sheetData>
    <row r="1" spans="1:5" s="88" customFormat="1" ht="16.5" thickBot="1">
      <c r="A1" s="301"/>
      <c r="B1" s="742" t="str">
        <f>CONCATENATE(IB_ALAPADATOK!M13," melléklet ",IB_ALAPADATOK!A7," ",IB_ALAPADATOK!B7," ",IB_ALAPADATOK!C7," ",IB_ALAPADATOK!D7)</f>
        <v>6.2. melléklet a 2020. I. félévi költségvetési tájékoztatóhoz</v>
      </c>
      <c r="C1" s="743"/>
      <c r="D1" s="743"/>
      <c r="E1" s="743"/>
    </row>
    <row r="2" spans="1:6" s="210" customFormat="1" ht="25.5" customHeight="1" thickBot="1">
      <c r="A2" s="302" t="s">
        <v>460</v>
      </c>
      <c r="B2" s="744" t="str">
        <f>CONCATENATE(IB_ALAPADATOK!B13)</f>
        <v>Panyola-Olcsvaapáti Önkormányzati Intézményfenntartó Társulás</v>
      </c>
      <c r="C2" s="745"/>
      <c r="D2" s="746"/>
      <c r="E2" s="517" t="s">
        <v>45</v>
      </c>
      <c r="F2" s="438" t="s">
        <v>587</v>
      </c>
    </row>
    <row r="3" spans="1:6" s="210" customFormat="1" ht="24.75" thickBot="1">
      <c r="A3" s="302" t="s">
        <v>138</v>
      </c>
      <c r="B3" s="744" t="s">
        <v>314</v>
      </c>
      <c r="C3" s="745"/>
      <c r="D3" s="746"/>
      <c r="E3" s="517" t="s">
        <v>41</v>
      </c>
      <c r="F3" s="439" t="s">
        <v>589</v>
      </c>
    </row>
    <row r="4" spans="1:5" s="211" customFormat="1" ht="15.75" customHeight="1" thickBot="1">
      <c r="A4" s="304"/>
      <c r="B4" s="304"/>
      <c r="C4" s="305"/>
      <c r="D4" s="306"/>
      <c r="E4" s="305" t="s">
        <v>586</v>
      </c>
    </row>
    <row r="5" spans="1:6" ht="36.75" thickBot="1">
      <c r="A5" s="307" t="s">
        <v>139</v>
      </c>
      <c r="B5" s="308" t="s">
        <v>490</v>
      </c>
      <c r="C5" s="308" t="s">
        <v>456</v>
      </c>
      <c r="D5" s="309" t="s">
        <v>457</v>
      </c>
      <c r="E5" s="426" t="str">
        <f>+CONCATENATE(IB_ALAPADATOK!B7,IB_ALAPADATOK!C9," teljesítés")</f>
        <v>2020. VII. 31. teljesítés</v>
      </c>
      <c r="F5" s="495" t="s">
        <v>588</v>
      </c>
    </row>
    <row r="6" spans="1:6" s="212" customFormat="1" ht="12.75" customHeight="1" thickBot="1">
      <c r="A6" s="332" t="s">
        <v>397</v>
      </c>
      <c r="B6" s="333" t="s">
        <v>398</v>
      </c>
      <c r="C6" s="333" t="s">
        <v>399</v>
      </c>
      <c r="D6" s="334" t="s">
        <v>401</v>
      </c>
      <c r="E6" s="427" t="s">
        <v>400</v>
      </c>
      <c r="F6" s="504">
        <f>(7/12)</f>
        <v>0.5833333333333334</v>
      </c>
    </row>
    <row r="7" spans="1:6" s="212" customFormat="1" ht="15.75" customHeight="1" thickBot="1">
      <c r="A7" s="739" t="s">
        <v>42</v>
      </c>
      <c r="B7" s="740"/>
      <c r="C7" s="740"/>
      <c r="D7" s="740"/>
      <c r="E7" s="740"/>
      <c r="F7" s="522"/>
    </row>
    <row r="8" spans="1:6" s="155" customFormat="1" ht="12" customHeight="1" thickBot="1">
      <c r="A8" s="80" t="s">
        <v>9</v>
      </c>
      <c r="B8" s="89" t="s">
        <v>418</v>
      </c>
      <c r="C8" s="127">
        <f>SUM(C9:C19)</f>
        <v>0</v>
      </c>
      <c r="D8" s="127">
        <f>SUM(D9:D19)</f>
        <v>0</v>
      </c>
      <c r="E8" s="428">
        <f>SUM(E9:E19)</f>
        <v>0</v>
      </c>
      <c r="F8" s="419"/>
    </row>
    <row r="9" spans="1:6" s="155" customFormat="1" ht="12" customHeight="1">
      <c r="A9" s="205" t="s">
        <v>65</v>
      </c>
      <c r="B9" s="8" t="s">
        <v>194</v>
      </c>
      <c r="C9" s="258"/>
      <c r="D9" s="258"/>
      <c r="E9" s="420"/>
      <c r="F9" s="429"/>
    </row>
    <row r="10" spans="1:6" s="155" customFormat="1" ht="12" customHeight="1">
      <c r="A10" s="206" t="s">
        <v>66</v>
      </c>
      <c r="B10" s="6" t="s">
        <v>195</v>
      </c>
      <c r="C10" s="511"/>
      <c r="D10" s="511"/>
      <c r="E10" s="514"/>
      <c r="F10" s="430"/>
    </row>
    <row r="11" spans="1:6" s="155" customFormat="1" ht="12" customHeight="1">
      <c r="A11" s="206" t="s">
        <v>67</v>
      </c>
      <c r="B11" s="6" t="s">
        <v>196</v>
      </c>
      <c r="C11" s="124"/>
      <c r="D11" s="247"/>
      <c r="E11" s="421"/>
      <c r="F11" s="430"/>
    </row>
    <row r="12" spans="1:6" s="155" customFormat="1" ht="12" customHeight="1">
      <c r="A12" s="206" t="s">
        <v>68</v>
      </c>
      <c r="B12" s="6" t="s">
        <v>197</v>
      </c>
      <c r="C12" s="124"/>
      <c r="D12" s="247"/>
      <c r="E12" s="421"/>
      <c r="F12" s="430"/>
    </row>
    <row r="13" spans="1:6" s="155" customFormat="1" ht="12" customHeight="1">
      <c r="A13" s="206" t="s">
        <v>99</v>
      </c>
      <c r="B13" s="6" t="s">
        <v>198</v>
      </c>
      <c r="C13" s="124"/>
      <c r="D13" s="247"/>
      <c r="E13" s="421"/>
      <c r="F13" s="430"/>
    </row>
    <row r="14" spans="1:6" s="155" customFormat="1" ht="12" customHeight="1">
      <c r="A14" s="206" t="s">
        <v>69</v>
      </c>
      <c r="B14" s="6" t="s">
        <v>315</v>
      </c>
      <c r="C14" s="511"/>
      <c r="D14" s="511"/>
      <c r="E14" s="514"/>
      <c r="F14" s="430"/>
    </row>
    <row r="15" spans="1:6" s="155" customFormat="1" ht="12" customHeight="1">
      <c r="A15" s="206" t="s">
        <v>70</v>
      </c>
      <c r="B15" s="5" t="s">
        <v>316</v>
      </c>
      <c r="C15" s="124"/>
      <c r="D15" s="247"/>
      <c r="E15" s="421"/>
      <c r="F15" s="430"/>
    </row>
    <row r="16" spans="1:6" s="155" customFormat="1" ht="12" customHeight="1">
      <c r="A16" s="206" t="s">
        <v>78</v>
      </c>
      <c r="B16" s="6" t="s">
        <v>201</v>
      </c>
      <c r="C16" s="256"/>
      <c r="D16" s="280"/>
      <c r="E16" s="422"/>
      <c r="F16" s="430"/>
    </row>
    <row r="17" spans="1:6" s="213" customFormat="1" ht="12" customHeight="1">
      <c r="A17" s="206" t="s">
        <v>79</v>
      </c>
      <c r="B17" s="6" t="s">
        <v>202</v>
      </c>
      <c r="C17" s="124"/>
      <c r="D17" s="247"/>
      <c r="E17" s="421"/>
      <c r="F17" s="431"/>
    </row>
    <row r="18" spans="1:6" s="213" customFormat="1" ht="12" customHeight="1">
      <c r="A18" s="206" t="s">
        <v>80</v>
      </c>
      <c r="B18" s="6" t="s">
        <v>346</v>
      </c>
      <c r="C18" s="126"/>
      <c r="D18" s="124"/>
      <c r="E18" s="125"/>
      <c r="F18" s="431"/>
    </row>
    <row r="19" spans="1:6" s="213" customFormat="1" ht="12" customHeight="1" thickBot="1">
      <c r="A19" s="467" t="s">
        <v>81</v>
      </c>
      <c r="B19" s="513" t="s">
        <v>203</v>
      </c>
      <c r="C19" s="477"/>
      <c r="D19" s="512"/>
      <c r="E19" s="515"/>
      <c r="F19" s="432"/>
    </row>
    <row r="20" spans="1:6" s="155" customFormat="1" ht="12" customHeight="1" thickBot="1">
      <c r="A20" s="80" t="s">
        <v>10</v>
      </c>
      <c r="B20" s="89" t="s">
        <v>317</v>
      </c>
      <c r="C20" s="127">
        <f>SUM(C21:C23)</f>
        <v>17252869</v>
      </c>
      <c r="D20" s="248">
        <f>SUM(D21:D23)</f>
        <v>17299357</v>
      </c>
      <c r="E20" s="407">
        <f>SUM(E21:E23)</f>
        <v>10503418</v>
      </c>
      <c r="F20" s="500">
        <f>(E20/D20)</f>
        <v>0.6071565550095301</v>
      </c>
    </row>
    <row r="21" spans="1:6" s="213" customFormat="1" ht="12" customHeight="1">
      <c r="A21" s="205" t="s">
        <v>71</v>
      </c>
      <c r="B21" s="8" t="s">
        <v>178</v>
      </c>
      <c r="C21" s="258"/>
      <c r="D21" s="476"/>
      <c r="E21" s="420"/>
      <c r="F21" s="433"/>
    </row>
    <row r="22" spans="1:6" s="213" customFormat="1" ht="12" customHeight="1">
      <c r="A22" s="206" t="s">
        <v>72</v>
      </c>
      <c r="B22" s="6" t="s">
        <v>318</v>
      </c>
      <c r="C22" s="124"/>
      <c r="D22" s="247"/>
      <c r="E22" s="421"/>
      <c r="F22" s="431"/>
    </row>
    <row r="23" spans="1:6" s="213" customFormat="1" ht="12" customHeight="1">
      <c r="A23" s="206" t="s">
        <v>73</v>
      </c>
      <c r="B23" s="6" t="s">
        <v>319</v>
      </c>
      <c r="C23" s="414">
        <v>17252869</v>
      </c>
      <c r="D23" s="414">
        <v>17299357</v>
      </c>
      <c r="E23" s="506">
        <v>10503418</v>
      </c>
      <c r="F23" s="498">
        <f>(E23/D23)</f>
        <v>0.6071565550095301</v>
      </c>
    </row>
    <row r="24" spans="1:6" s="213" customFormat="1" ht="12" customHeight="1" thickBot="1">
      <c r="A24" s="467" t="s">
        <v>74</v>
      </c>
      <c r="B24" s="295" t="s">
        <v>420</v>
      </c>
      <c r="C24" s="477"/>
      <c r="D24" s="478"/>
      <c r="E24" s="516"/>
      <c r="F24" s="432"/>
    </row>
    <row r="25" spans="1:6" s="213" customFormat="1" ht="12" customHeight="1" thickBot="1">
      <c r="A25" s="84" t="s">
        <v>11</v>
      </c>
      <c r="B25" s="56" t="s">
        <v>116</v>
      </c>
      <c r="C25" s="277"/>
      <c r="D25" s="279"/>
      <c r="E25" s="410"/>
      <c r="F25" s="425"/>
    </row>
    <row r="26" spans="1:6" s="213" customFormat="1" ht="12" customHeight="1" thickBot="1">
      <c r="A26" s="84" t="s">
        <v>12</v>
      </c>
      <c r="B26" s="56" t="s">
        <v>320</v>
      </c>
      <c r="C26" s="127">
        <f>+C27+C28</f>
        <v>0</v>
      </c>
      <c r="D26" s="248">
        <f>+D27+D28</f>
        <v>0</v>
      </c>
      <c r="E26" s="407">
        <f>+E27+E28</f>
        <v>0</v>
      </c>
      <c r="F26" s="425"/>
    </row>
    <row r="27" spans="1:6" s="213" customFormat="1" ht="12" customHeight="1">
      <c r="A27" s="207" t="s">
        <v>187</v>
      </c>
      <c r="B27" s="208" t="s">
        <v>318</v>
      </c>
      <c r="C27" s="257"/>
      <c r="D27" s="58"/>
      <c r="E27" s="409"/>
      <c r="F27" s="433"/>
    </row>
    <row r="28" spans="1:6" s="213" customFormat="1" ht="22.5">
      <c r="A28" s="207" t="s">
        <v>188</v>
      </c>
      <c r="B28" s="209" t="s">
        <v>321</v>
      </c>
      <c r="C28" s="128"/>
      <c r="D28" s="249"/>
      <c r="E28" s="423"/>
      <c r="F28" s="431"/>
    </row>
    <row r="29" spans="1:6" s="213" customFormat="1" ht="12" customHeight="1" thickBot="1">
      <c r="A29" s="206" t="s">
        <v>189</v>
      </c>
      <c r="B29" s="60" t="s">
        <v>421</v>
      </c>
      <c r="C29" s="47"/>
      <c r="D29" s="281"/>
      <c r="E29" s="424"/>
      <c r="F29" s="432"/>
    </row>
    <row r="30" spans="1:6" s="213" customFormat="1" ht="12" customHeight="1" thickBot="1">
      <c r="A30" s="84" t="s">
        <v>13</v>
      </c>
      <c r="B30" s="56" t="s">
        <v>322</v>
      </c>
      <c r="C30" s="127">
        <f>+C31+C32+C33</f>
        <v>0</v>
      </c>
      <c r="D30" s="248">
        <f>+D31+D32+D33</f>
        <v>0</v>
      </c>
      <c r="E30" s="407">
        <f>+E31+E32+E33</f>
        <v>0</v>
      </c>
      <c r="F30" s="425"/>
    </row>
    <row r="31" spans="1:6" s="213" customFormat="1" ht="12" customHeight="1">
      <c r="A31" s="207" t="s">
        <v>58</v>
      </c>
      <c r="B31" s="208" t="s">
        <v>208</v>
      </c>
      <c r="C31" s="257"/>
      <c r="D31" s="58"/>
      <c r="E31" s="409"/>
      <c r="F31" s="433"/>
    </row>
    <row r="32" spans="1:6" s="213" customFormat="1" ht="12" customHeight="1">
      <c r="A32" s="207" t="s">
        <v>59</v>
      </c>
      <c r="B32" s="209" t="s">
        <v>209</v>
      </c>
      <c r="C32" s="128"/>
      <c r="D32" s="249"/>
      <c r="E32" s="423"/>
      <c r="F32" s="431"/>
    </row>
    <row r="33" spans="1:6" s="213" customFormat="1" ht="12" customHeight="1" thickBot="1">
      <c r="A33" s="206" t="s">
        <v>60</v>
      </c>
      <c r="B33" s="60" t="s">
        <v>210</v>
      </c>
      <c r="C33" s="47"/>
      <c r="D33" s="281"/>
      <c r="E33" s="424"/>
      <c r="F33" s="432"/>
    </row>
    <row r="34" spans="1:6" s="155" customFormat="1" ht="12" customHeight="1" thickBot="1">
      <c r="A34" s="84" t="s">
        <v>14</v>
      </c>
      <c r="B34" s="56" t="s">
        <v>292</v>
      </c>
      <c r="C34" s="277"/>
      <c r="D34" s="279"/>
      <c r="E34" s="410"/>
      <c r="F34" s="419"/>
    </row>
    <row r="35" spans="1:6" s="155" customFormat="1" ht="12" customHeight="1" thickBot="1">
      <c r="A35" s="84" t="s">
        <v>15</v>
      </c>
      <c r="B35" s="56" t="s">
        <v>323</v>
      </c>
      <c r="C35" s="277"/>
      <c r="D35" s="279"/>
      <c r="E35" s="410"/>
      <c r="F35" s="419"/>
    </row>
    <row r="36" spans="1:6" s="155" customFormat="1" ht="12" customHeight="1" thickBot="1">
      <c r="A36" s="80" t="s">
        <v>16</v>
      </c>
      <c r="B36" s="56" t="s">
        <v>422</v>
      </c>
      <c r="C36" s="127">
        <f>+C8+C20+C25+C26+C30+C34+C35</f>
        <v>17252869</v>
      </c>
      <c r="D36" s="248">
        <f>+D8+D20+D25+D26+D30+D34+D35</f>
        <v>17299357</v>
      </c>
      <c r="E36" s="407">
        <f>+E8+E20+E25+E26+E30+E34+E35</f>
        <v>10503418</v>
      </c>
      <c r="F36" s="500">
        <f>(E36/D36)</f>
        <v>0.6071565550095301</v>
      </c>
    </row>
    <row r="37" spans="1:6" s="155" customFormat="1" ht="12" customHeight="1" thickBot="1">
      <c r="A37" s="90" t="s">
        <v>17</v>
      </c>
      <c r="B37" s="56" t="s">
        <v>324</v>
      </c>
      <c r="C37" s="127">
        <f>+C38+C39+C40</f>
        <v>0</v>
      </c>
      <c r="D37" s="248">
        <f>+D38+D39+D40</f>
        <v>9371</v>
      </c>
      <c r="E37" s="407">
        <f>+E38+E39+E40</f>
        <v>9371</v>
      </c>
      <c r="F37" s="500">
        <f>(E37/D37)</f>
        <v>1</v>
      </c>
    </row>
    <row r="38" spans="1:6" s="155" customFormat="1" ht="12" customHeight="1">
      <c r="A38" s="205" t="s">
        <v>325</v>
      </c>
      <c r="B38" s="479" t="s">
        <v>160</v>
      </c>
      <c r="C38" s="480"/>
      <c r="D38" s="509">
        <v>9371</v>
      </c>
      <c r="E38" s="510">
        <v>9371</v>
      </c>
      <c r="F38" s="524">
        <f>(E38/D38)</f>
        <v>1</v>
      </c>
    </row>
    <row r="39" spans="1:6" s="155" customFormat="1" ht="12" customHeight="1">
      <c r="A39" s="207" t="s">
        <v>326</v>
      </c>
      <c r="B39" s="209" t="s">
        <v>2</v>
      </c>
      <c r="C39" s="128"/>
      <c r="D39" s="249"/>
      <c r="E39" s="423"/>
      <c r="F39" s="430"/>
    </row>
    <row r="40" spans="1:6" s="213" customFormat="1" ht="12" customHeight="1" thickBot="1">
      <c r="A40" s="467" t="s">
        <v>327</v>
      </c>
      <c r="B40" s="60" t="s">
        <v>328</v>
      </c>
      <c r="C40" s="47"/>
      <c r="D40" s="281"/>
      <c r="E40" s="424"/>
      <c r="F40" s="432"/>
    </row>
    <row r="41" spans="1:6" s="213" customFormat="1" ht="15" customHeight="1" thickBot="1">
      <c r="A41" s="90" t="s">
        <v>18</v>
      </c>
      <c r="B41" s="91" t="s">
        <v>329</v>
      </c>
      <c r="C41" s="278">
        <f>+C36+C37</f>
        <v>17252869</v>
      </c>
      <c r="D41" s="276">
        <f>+D36+D37</f>
        <v>17308728</v>
      </c>
      <c r="E41" s="411">
        <f>+E36+E37</f>
        <v>10512789</v>
      </c>
      <c r="F41" s="500">
        <f>(E41/D41)</f>
        <v>0.6073692416912438</v>
      </c>
    </row>
    <row r="42" spans="1:3" s="213" customFormat="1" ht="15" customHeight="1">
      <c r="A42" s="92"/>
      <c r="B42" s="93"/>
      <c r="C42" s="153"/>
    </row>
    <row r="43" spans="1:3" ht="13.5" thickBot="1">
      <c r="A43" s="94"/>
      <c r="B43" s="95"/>
      <c r="C43" s="154"/>
    </row>
    <row r="44" spans="1:6" s="212" customFormat="1" ht="16.5" customHeight="1" thickBot="1">
      <c r="A44" s="739" t="s">
        <v>43</v>
      </c>
      <c r="B44" s="740"/>
      <c r="C44" s="740"/>
      <c r="D44" s="740"/>
      <c r="E44" s="740"/>
      <c r="F44" s="418"/>
    </row>
    <row r="45" spans="1:6" s="214" customFormat="1" ht="12" customHeight="1" thickBot="1">
      <c r="A45" s="84" t="s">
        <v>9</v>
      </c>
      <c r="B45" s="56" t="s">
        <v>330</v>
      </c>
      <c r="C45" s="127">
        <f>SUM(C46:C50)</f>
        <v>100000</v>
      </c>
      <c r="D45" s="248">
        <f>SUM(D46:D50)</f>
        <v>155859</v>
      </c>
      <c r="E45" s="407">
        <f>SUM(E46:E50)</f>
        <v>146488</v>
      </c>
      <c r="F45" s="500">
        <f>(E45/D45)</f>
        <v>0.9398751435592426</v>
      </c>
    </row>
    <row r="46" spans="1:6" ht="12" customHeight="1">
      <c r="A46" s="205" t="s">
        <v>65</v>
      </c>
      <c r="B46" s="8" t="s">
        <v>38</v>
      </c>
      <c r="C46" s="480"/>
      <c r="D46" s="481"/>
      <c r="E46" s="484"/>
      <c r="F46" s="523"/>
    </row>
    <row r="47" spans="1:6" ht="12" customHeight="1">
      <c r="A47" s="206" t="s">
        <v>66</v>
      </c>
      <c r="B47" s="6" t="s">
        <v>125</v>
      </c>
      <c r="C47" s="46"/>
      <c r="D47" s="59"/>
      <c r="E47" s="408"/>
      <c r="F47" s="436"/>
    </row>
    <row r="48" spans="1:6" ht="12" customHeight="1">
      <c r="A48" s="206" t="s">
        <v>67</v>
      </c>
      <c r="B48" s="6" t="s">
        <v>92</v>
      </c>
      <c r="C48" s="414">
        <v>100000</v>
      </c>
      <c r="D48" s="414">
        <v>155859</v>
      </c>
      <c r="E48" s="506">
        <v>146488</v>
      </c>
      <c r="F48" s="498">
        <f>(E48/D48)</f>
        <v>0.9398751435592426</v>
      </c>
    </row>
    <row r="49" spans="1:6" ht="12" customHeight="1">
      <c r="A49" s="206" t="s">
        <v>68</v>
      </c>
      <c r="B49" s="6" t="s">
        <v>126</v>
      </c>
      <c r="C49" s="46"/>
      <c r="D49" s="59"/>
      <c r="E49" s="408"/>
      <c r="F49" s="436"/>
    </row>
    <row r="50" spans="1:6" ht="12" customHeight="1" thickBot="1">
      <c r="A50" s="467" t="s">
        <v>99</v>
      </c>
      <c r="B50" s="295" t="s">
        <v>127</v>
      </c>
      <c r="C50" s="47"/>
      <c r="D50" s="281"/>
      <c r="E50" s="424"/>
      <c r="F50" s="437"/>
    </row>
    <row r="51" spans="1:6" ht="12" customHeight="1" thickBot="1">
      <c r="A51" s="84" t="s">
        <v>10</v>
      </c>
      <c r="B51" s="56" t="s">
        <v>331</v>
      </c>
      <c r="C51" s="127">
        <f>SUM(C52:C54)</f>
        <v>0</v>
      </c>
      <c r="D51" s="248">
        <f>SUM(D52:D54)</f>
        <v>0</v>
      </c>
      <c r="E51" s="407">
        <f>SUM(E52:E54)</f>
        <v>0</v>
      </c>
      <c r="F51" s="415"/>
    </row>
    <row r="52" spans="1:6" s="214" customFormat="1" ht="12" customHeight="1">
      <c r="A52" s="206" t="s">
        <v>71</v>
      </c>
      <c r="B52" s="7" t="s">
        <v>154</v>
      </c>
      <c r="C52" s="257"/>
      <c r="D52" s="58"/>
      <c r="E52" s="409"/>
      <c r="F52" s="435"/>
    </row>
    <row r="53" spans="1:6" ht="12" customHeight="1">
      <c r="A53" s="206" t="s">
        <v>72</v>
      </c>
      <c r="B53" s="6" t="s">
        <v>129</v>
      </c>
      <c r="C53" s="46"/>
      <c r="D53" s="59"/>
      <c r="E53" s="408"/>
      <c r="F53" s="436"/>
    </row>
    <row r="54" spans="1:6" ht="12" customHeight="1">
      <c r="A54" s="206" t="s">
        <v>73</v>
      </c>
      <c r="B54" s="6" t="s">
        <v>44</v>
      </c>
      <c r="C54" s="46"/>
      <c r="D54" s="59"/>
      <c r="E54" s="408"/>
      <c r="F54" s="436"/>
    </row>
    <row r="55" spans="1:6" ht="12" customHeight="1" thickBot="1">
      <c r="A55" s="507" t="s">
        <v>74</v>
      </c>
      <c r="B55" s="10" t="s">
        <v>419</v>
      </c>
      <c r="C55" s="458"/>
      <c r="D55" s="505"/>
      <c r="E55" s="518"/>
      <c r="F55" s="437"/>
    </row>
    <row r="56" spans="1:6" ht="15" customHeight="1" thickBot="1">
      <c r="A56" s="84" t="s">
        <v>11</v>
      </c>
      <c r="B56" s="56" t="s">
        <v>5</v>
      </c>
      <c r="C56" s="508">
        <v>17152869</v>
      </c>
      <c r="D56" s="508">
        <v>17152869</v>
      </c>
      <c r="E56" s="519">
        <v>10353418</v>
      </c>
      <c r="F56" s="500">
        <f>(E56/D56)</f>
        <v>0.6035968676726908</v>
      </c>
    </row>
    <row r="57" spans="1:6" ht="13.5" thickBot="1">
      <c r="A57" s="84" t="s">
        <v>12</v>
      </c>
      <c r="B57" s="96" t="s">
        <v>423</v>
      </c>
      <c r="C57" s="278">
        <f>+C45+C51+C56</f>
        <v>17252869</v>
      </c>
      <c r="D57" s="276">
        <f>+D45+D51+D56</f>
        <v>17308728</v>
      </c>
      <c r="E57" s="411">
        <f>+E45+E51+E56</f>
        <v>10499906</v>
      </c>
      <c r="F57" s="500">
        <f>(E57/D57)</f>
        <v>0.606624935119438</v>
      </c>
    </row>
    <row r="58" spans="1:6" ht="15" customHeight="1" thickBot="1">
      <c r="A58" s="520"/>
      <c r="B58" s="417"/>
      <c r="C58" s="521">
        <f>C41-C57</f>
        <v>0</v>
      </c>
      <c r="D58" s="521">
        <f>D41-D57</f>
        <v>0</v>
      </c>
      <c r="E58" s="417"/>
      <c r="F58" s="417"/>
    </row>
    <row r="59" spans="1:6" ht="14.25" customHeight="1" thickBot="1">
      <c r="A59" s="282" t="s">
        <v>491</v>
      </c>
      <c r="B59" s="283"/>
      <c r="C59" s="274"/>
      <c r="D59" s="274"/>
      <c r="E59" s="412"/>
      <c r="F59" s="415"/>
    </row>
    <row r="60" spans="1:6" ht="13.5" thickBot="1">
      <c r="A60" s="284" t="s">
        <v>492</v>
      </c>
      <c r="B60" s="285"/>
      <c r="C60" s="274"/>
      <c r="D60" s="274"/>
      <c r="E60" s="412"/>
      <c r="F60" s="416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60"/>
  <sheetViews>
    <sheetView zoomScale="120" zoomScaleNormal="120" workbookViewId="0" topLeftCell="A4">
      <selection activeCell="C46" sqref="C46:C48"/>
    </sheetView>
  </sheetViews>
  <sheetFormatPr defaultColWidth="9.00390625" defaultRowHeight="12.75"/>
  <cols>
    <col min="1" max="1" width="13.875" style="97" customWidth="1"/>
    <col min="2" max="2" width="56.375" style="98" customWidth="1"/>
    <col min="3" max="4" width="11.625" style="98" bestFit="1" customWidth="1"/>
    <col min="5" max="5" width="11.50390625" style="98" customWidth="1"/>
    <col min="6" max="6" width="10.875" style="98" customWidth="1"/>
    <col min="7" max="16384" width="9.375" style="98" customWidth="1"/>
  </cols>
  <sheetData>
    <row r="1" spans="1:5" s="88" customFormat="1" ht="16.5" thickBot="1">
      <c r="A1" s="301"/>
      <c r="B1" s="742" t="str">
        <f>CONCATENATE(IB_ALAPADATOK!M15," melléklet ",IB_ALAPADATOK!A7," ",IB_ALAPADATOK!B7," ",IB_ALAPADATOK!C7," ",IB_ALAPADATOK!D7)</f>
        <v>6.3. melléklet a 2020. I. félévi költségvetési tájékoztatóhoz</v>
      </c>
      <c r="C1" s="743"/>
      <c r="D1" s="743"/>
      <c r="E1" s="743"/>
    </row>
    <row r="2" spans="1:6" s="210" customFormat="1" ht="25.5" customHeight="1" thickBot="1">
      <c r="A2" s="302" t="s">
        <v>460</v>
      </c>
      <c r="B2" s="744" t="str">
        <f>CONCATENATE(IB_ALAPADATOK!B15)</f>
        <v>Napközi Otthonos Óvoda</v>
      </c>
      <c r="C2" s="745"/>
      <c r="D2" s="746"/>
      <c r="E2" s="303" t="s">
        <v>341</v>
      </c>
      <c r="F2" s="438" t="s">
        <v>587</v>
      </c>
    </row>
    <row r="3" spans="1:6" s="210" customFormat="1" ht="24.75" thickBot="1">
      <c r="A3" s="302" t="s">
        <v>138</v>
      </c>
      <c r="B3" s="744" t="s">
        <v>314</v>
      </c>
      <c r="C3" s="745"/>
      <c r="D3" s="746"/>
      <c r="E3" s="303" t="s">
        <v>41</v>
      </c>
      <c r="F3" s="439" t="s">
        <v>589</v>
      </c>
    </row>
    <row r="4" spans="1:5" s="211" customFormat="1" ht="15.75" customHeight="1" thickBot="1">
      <c r="A4" s="304"/>
      <c r="B4" s="304"/>
      <c r="C4" s="305"/>
      <c r="D4" s="306"/>
      <c r="E4" s="305" t="s">
        <v>586</v>
      </c>
    </row>
    <row r="5" spans="1:6" ht="36.75" thickBot="1">
      <c r="A5" s="307" t="s">
        <v>139</v>
      </c>
      <c r="B5" s="308" t="s">
        <v>490</v>
      </c>
      <c r="C5" s="308" t="s">
        <v>456</v>
      </c>
      <c r="D5" s="309" t="s">
        <v>457</v>
      </c>
      <c r="E5" s="426" t="str">
        <f>+CONCATENATE(IB_ALAPADATOK!B7,IB_ALAPADATOK!C9," teljesítés")</f>
        <v>2020. VII. 31. teljesítés</v>
      </c>
      <c r="F5" s="495" t="s">
        <v>588</v>
      </c>
    </row>
    <row r="6" spans="1:6" s="212" customFormat="1" ht="12.75" customHeight="1" thickBot="1">
      <c r="A6" s="332" t="s">
        <v>397</v>
      </c>
      <c r="B6" s="333" t="s">
        <v>398</v>
      </c>
      <c r="C6" s="333" t="s">
        <v>399</v>
      </c>
      <c r="D6" s="334" t="s">
        <v>401</v>
      </c>
      <c r="E6" s="427" t="s">
        <v>400</v>
      </c>
      <c r="F6" s="504">
        <f>(7/12)</f>
        <v>0.5833333333333334</v>
      </c>
    </row>
    <row r="7" spans="1:6" s="212" customFormat="1" ht="15.75" customHeight="1" thickBot="1">
      <c r="A7" s="739" t="s">
        <v>42</v>
      </c>
      <c r="B7" s="740"/>
      <c r="C7" s="740"/>
      <c r="D7" s="740"/>
      <c r="E7" s="740"/>
      <c r="F7" s="495"/>
    </row>
    <row r="8" spans="1:6" s="155" customFormat="1" ht="12" customHeight="1" thickBot="1">
      <c r="A8" s="461" t="s">
        <v>9</v>
      </c>
      <c r="B8" s="462" t="s">
        <v>418</v>
      </c>
      <c r="C8" s="453">
        <f>SUM(C9:C19)</f>
        <v>13619731</v>
      </c>
      <c r="D8" s="452">
        <f>SUM(D9:D19)</f>
        <v>13194731</v>
      </c>
      <c r="E8" s="457">
        <f>SUM(E9:E19)</f>
        <v>9182837</v>
      </c>
      <c r="F8" s="496">
        <f>(E8/D8)</f>
        <v>0.6959472686483719</v>
      </c>
    </row>
    <row r="9" spans="1:6" s="155" customFormat="1" ht="12" customHeight="1">
      <c r="A9" s="205" t="s">
        <v>65</v>
      </c>
      <c r="B9" s="443" t="s">
        <v>194</v>
      </c>
      <c r="C9" s="446">
        <v>0</v>
      </c>
      <c r="D9" s="446"/>
      <c r="E9" s="469"/>
      <c r="F9" s="497"/>
    </row>
    <row r="10" spans="1:6" s="155" customFormat="1" ht="12" customHeight="1">
      <c r="A10" s="206" t="s">
        <v>66</v>
      </c>
      <c r="B10" s="444" t="s">
        <v>195</v>
      </c>
      <c r="C10" s="442">
        <v>9536178</v>
      </c>
      <c r="D10" s="442">
        <v>9536178</v>
      </c>
      <c r="E10" s="470">
        <v>6601379</v>
      </c>
      <c r="F10" s="498">
        <f>(E10/D10)</f>
        <v>0.6922457823249524</v>
      </c>
    </row>
    <row r="11" spans="1:6" s="155" customFormat="1" ht="12" customHeight="1">
      <c r="A11" s="206" t="s">
        <v>67</v>
      </c>
      <c r="B11" s="444" t="s">
        <v>196</v>
      </c>
      <c r="C11" s="124"/>
      <c r="D11" s="124"/>
      <c r="E11" s="125"/>
      <c r="F11" s="498"/>
    </row>
    <row r="12" spans="1:6" s="155" customFormat="1" ht="12" customHeight="1">
      <c r="A12" s="206" t="s">
        <v>68</v>
      </c>
      <c r="B12" s="444" t="s">
        <v>197</v>
      </c>
      <c r="C12" s="124"/>
      <c r="D12" s="124"/>
      <c r="E12" s="125"/>
      <c r="F12" s="498"/>
    </row>
    <row r="13" spans="1:6" s="155" customFormat="1" ht="12" customHeight="1">
      <c r="A13" s="206" t="s">
        <v>99</v>
      </c>
      <c r="B13" s="444" t="s">
        <v>198</v>
      </c>
      <c r="C13" s="442">
        <v>919226</v>
      </c>
      <c r="D13" s="442">
        <v>919226</v>
      </c>
      <c r="E13" s="470">
        <v>629144</v>
      </c>
      <c r="F13" s="498">
        <f>(E13/D13)</f>
        <v>0.6844279861535684</v>
      </c>
    </row>
    <row r="14" spans="1:6" s="155" customFormat="1" ht="12" customHeight="1">
      <c r="A14" s="206" t="s">
        <v>69</v>
      </c>
      <c r="B14" s="444" t="s">
        <v>315</v>
      </c>
      <c r="C14" s="442">
        <v>2668285</v>
      </c>
      <c r="D14" s="442">
        <v>2668285</v>
      </c>
      <c r="E14" s="470">
        <v>1952237</v>
      </c>
      <c r="F14" s="498">
        <f>(E14/D14)</f>
        <v>0.731644858026785</v>
      </c>
    </row>
    <row r="15" spans="1:6" s="155" customFormat="1" ht="12" customHeight="1">
      <c r="A15" s="206" t="s">
        <v>70</v>
      </c>
      <c r="B15" s="445" t="s">
        <v>316</v>
      </c>
      <c r="C15" s="442">
        <v>495000</v>
      </c>
      <c r="D15" s="442">
        <v>70000</v>
      </c>
      <c r="E15" s="470">
        <v>0</v>
      </c>
      <c r="F15" s="498">
        <f>(E15/D15)</f>
        <v>0</v>
      </c>
    </row>
    <row r="16" spans="1:6" s="155" customFormat="1" ht="12" customHeight="1">
      <c r="A16" s="206" t="s">
        <v>78</v>
      </c>
      <c r="B16" s="444" t="s">
        <v>201</v>
      </c>
      <c r="C16" s="442">
        <v>26</v>
      </c>
      <c r="D16" s="442">
        <v>100</v>
      </c>
      <c r="E16" s="470">
        <v>75</v>
      </c>
      <c r="F16" s="498">
        <f>(E16/D16)</f>
        <v>0.75</v>
      </c>
    </row>
    <row r="17" spans="1:6" s="213" customFormat="1" ht="12" customHeight="1">
      <c r="A17" s="206" t="s">
        <v>79</v>
      </c>
      <c r="B17" s="444" t="s">
        <v>202</v>
      </c>
      <c r="C17" s="124"/>
      <c r="D17" s="124"/>
      <c r="E17" s="125"/>
      <c r="F17" s="498"/>
    </row>
    <row r="18" spans="1:6" s="213" customFormat="1" ht="12" customHeight="1">
      <c r="A18" s="206" t="s">
        <v>80</v>
      </c>
      <c r="B18" s="444" t="s">
        <v>346</v>
      </c>
      <c r="C18" s="124"/>
      <c r="D18" s="124"/>
      <c r="E18" s="125"/>
      <c r="F18" s="498"/>
    </row>
    <row r="19" spans="1:6" s="213" customFormat="1" ht="12" customHeight="1" thickBot="1">
      <c r="A19" s="467" t="s">
        <v>81</v>
      </c>
      <c r="B19" s="468" t="s">
        <v>203</v>
      </c>
      <c r="C19" s="447">
        <v>1016</v>
      </c>
      <c r="D19" s="447">
        <v>942</v>
      </c>
      <c r="E19" s="471">
        <v>2</v>
      </c>
      <c r="F19" s="499">
        <f>(E19/D19)</f>
        <v>0.0021231422505307855</v>
      </c>
    </row>
    <row r="20" spans="1:6" s="155" customFormat="1" ht="12" customHeight="1" thickBot="1">
      <c r="A20" s="463" t="s">
        <v>10</v>
      </c>
      <c r="B20" s="464" t="s">
        <v>317</v>
      </c>
      <c r="C20" s="465">
        <f>SUM(C21:C23)</f>
        <v>0</v>
      </c>
      <c r="D20" s="466">
        <f>SUM(D21:D23)</f>
        <v>0</v>
      </c>
      <c r="E20" s="465">
        <f>SUM(E22:E24)</f>
        <v>0</v>
      </c>
      <c r="F20" s="500"/>
    </row>
    <row r="21" spans="1:6" s="213" customFormat="1" ht="12" customHeight="1">
      <c r="A21" s="205" t="s">
        <v>71</v>
      </c>
      <c r="B21" s="8" t="s">
        <v>178</v>
      </c>
      <c r="C21" s="258"/>
      <c r="D21" s="476"/>
      <c r="E21" s="485"/>
      <c r="F21" s="497"/>
    </row>
    <row r="22" spans="1:6" s="213" customFormat="1" ht="12" customHeight="1">
      <c r="A22" s="206" t="s">
        <v>72</v>
      </c>
      <c r="B22" s="6" t="s">
        <v>318</v>
      </c>
      <c r="C22" s="124"/>
      <c r="D22" s="247"/>
      <c r="E22" s="125"/>
      <c r="F22" s="498"/>
    </row>
    <row r="23" spans="1:6" s="213" customFormat="1" ht="12" customHeight="1">
      <c r="A23" s="206" t="s">
        <v>73</v>
      </c>
      <c r="B23" s="6" t="s">
        <v>319</v>
      </c>
      <c r="C23" s="124"/>
      <c r="D23" s="247"/>
      <c r="E23" s="125"/>
      <c r="F23" s="498"/>
    </row>
    <row r="24" spans="1:6" s="213" customFormat="1" ht="12" customHeight="1" thickBot="1">
      <c r="A24" s="467" t="s">
        <v>74</v>
      </c>
      <c r="B24" s="295" t="s">
        <v>420</v>
      </c>
      <c r="C24" s="477"/>
      <c r="D24" s="478"/>
      <c r="E24" s="486"/>
      <c r="F24" s="499"/>
    </row>
    <row r="25" spans="1:6" s="213" customFormat="1" ht="12" customHeight="1" thickBot="1">
      <c r="A25" s="472" t="s">
        <v>11</v>
      </c>
      <c r="B25" s="489" t="s">
        <v>116</v>
      </c>
      <c r="C25" s="456"/>
      <c r="D25" s="410"/>
      <c r="E25" s="456"/>
      <c r="F25" s="500"/>
    </row>
    <row r="26" spans="1:6" s="213" customFormat="1" ht="12" customHeight="1" thickBot="1">
      <c r="A26" s="84" t="s">
        <v>12</v>
      </c>
      <c r="B26" s="448" t="s">
        <v>320</v>
      </c>
      <c r="C26" s="452">
        <f>+C27+C28</f>
        <v>0</v>
      </c>
      <c r="D26" s="407">
        <f>+D27+D28</f>
        <v>0</v>
      </c>
      <c r="E26" s="452">
        <f>+E27+E28</f>
        <v>0</v>
      </c>
      <c r="F26" s="500"/>
    </row>
    <row r="27" spans="1:6" s="213" customFormat="1" ht="12" customHeight="1">
      <c r="A27" s="205" t="s">
        <v>187</v>
      </c>
      <c r="B27" s="479" t="s">
        <v>318</v>
      </c>
      <c r="C27" s="480"/>
      <c r="D27" s="481"/>
      <c r="E27" s="487"/>
      <c r="F27" s="496"/>
    </row>
    <row r="28" spans="1:6" s="213" customFormat="1" ht="22.5">
      <c r="A28" s="207" t="s">
        <v>188</v>
      </c>
      <c r="B28" s="209" t="s">
        <v>321</v>
      </c>
      <c r="C28" s="128"/>
      <c r="D28" s="249"/>
      <c r="E28" s="451"/>
      <c r="F28" s="498"/>
    </row>
    <row r="29" spans="1:6" s="213" customFormat="1" ht="12" customHeight="1" thickBot="1">
      <c r="A29" s="467" t="s">
        <v>189</v>
      </c>
      <c r="B29" s="60" t="s">
        <v>421</v>
      </c>
      <c r="C29" s="47"/>
      <c r="D29" s="281"/>
      <c r="E29" s="424"/>
      <c r="F29" s="499"/>
    </row>
    <row r="30" spans="1:6" s="213" customFormat="1" ht="12" customHeight="1" thickBot="1">
      <c r="A30" s="472" t="s">
        <v>13</v>
      </c>
      <c r="B30" s="473" t="s">
        <v>322</v>
      </c>
      <c r="C30" s="440">
        <f>+C31+C32+C33</f>
        <v>0</v>
      </c>
      <c r="D30" s="441">
        <f>+D31+D32+D33</f>
        <v>0</v>
      </c>
      <c r="E30" s="465">
        <f>+E31+E32+E33</f>
        <v>0</v>
      </c>
      <c r="F30" s="501"/>
    </row>
    <row r="31" spans="1:6" s="213" customFormat="1" ht="12" customHeight="1">
      <c r="A31" s="205" t="s">
        <v>58</v>
      </c>
      <c r="B31" s="479" t="s">
        <v>208</v>
      </c>
      <c r="C31" s="480"/>
      <c r="D31" s="481"/>
      <c r="E31" s="487"/>
      <c r="F31" s="497"/>
    </row>
    <row r="32" spans="1:6" s="213" customFormat="1" ht="12" customHeight="1">
      <c r="A32" s="207" t="s">
        <v>59</v>
      </c>
      <c r="B32" s="209" t="s">
        <v>209</v>
      </c>
      <c r="C32" s="128"/>
      <c r="D32" s="249"/>
      <c r="E32" s="451"/>
      <c r="F32" s="498"/>
    </row>
    <row r="33" spans="1:6" s="213" customFormat="1" ht="12" customHeight="1" thickBot="1">
      <c r="A33" s="467" t="s">
        <v>60</v>
      </c>
      <c r="B33" s="60" t="s">
        <v>210</v>
      </c>
      <c r="C33" s="47"/>
      <c r="D33" s="281"/>
      <c r="E33" s="488"/>
      <c r="F33" s="499"/>
    </row>
    <row r="34" spans="1:6" s="155" customFormat="1" ht="12" customHeight="1" thickBot="1">
      <c r="A34" s="472" t="s">
        <v>14</v>
      </c>
      <c r="B34" s="489" t="s">
        <v>292</v>
      </c>
      <c r="C34" s="456"/>
      <c r="D34" s="454"/>
      <c r="E34" s="475"/>
      <c r="F34" s="501"/>
    </row>
    <row r="35" spans="1:6" s="155" customFormat="1" ht="12" customHeight="1" thickBot="1">
      <c r="A35" s="84" t="s">
        <v>15</v>
      </c>
      <c r="B35" s="56" t="s">
        <v>323</v>
      </c>
      <c r="C35" s="277"/>
      <c r="D35" s="279"/>
      <c r="E35" s="410"/>
      <c r="F35" s="500"/>
    </row>
    <row r="36" spans="1:6" s="155" customFormat="1" ht="12" customHeight="1" thickBot="1">
      <c r="A36" s="80" t="s">
        <v>16</v>
      </c>
      <c r="B36" s="448" t="s">
        <v>422</v>
      </c>
      <c r="C36" s="452">
        <f>+C8+C20+C25+C26+C30+C34+C35</f>
        <v>13619731</v>
      </c>
      <c r="D36" s="407">
        <f>+D8+D20+D25+D26+D30+D34+D35</f>
        <v>13194731</v>
      </c>
      <c r="E36" s="452">
        <f>+E8+E20+E25+E26+E30+E34+E35</f>
        <v>9182837</v>
      </c>
      <c r="F36" s="500">
        <f>(E36/D36)</f>
        <v>0.6959472686483719</v>
      </c>
    </row>
    <row r="37" spans="1:6" s="155" customFormat="1" ht="12" customHeight="1" thickBot="1">
      <c r="A37" s="90" t="s">
        <v>17</v>
      </c>
      <c r="B37" s="448" t="s">
        <v>324</v>
      </c>
      <c r="C37" s="455">
        <f>+C38+C39+C40</f>
        <v>20321461</v>
      </c>
      <c r="D37" s="452">
        <f>+D38+D39+D40</f>
        <v>20746461</v>
      </c>
      <c r="E37" s="452">
        <f>+E38+E39+E40</f>
        <v>13947010</v>
      </c>
      <c r="F37" s="500">
        <f>(E37/D37)</f>
        <v>0.6722597169705233</v>
      </c>
    </row>
    <row r="38" spans="1:6" s="155" customFormat="1" ht="12" customHeight="1">
      <c r="A38" s="205" t="s">
        <v>325</v>
      </c>
      <c r="B38" s="479" t="s">
        <v>160</v>
      </c>
      <c r="C38" s="446">
        <v>3168592</v>
      </c>
      <c r="D38" s="446">
        <v>3593592</v>
      </c>
      <c r="E38" s="469">
        <v>3593592</v>
      </c>
      <c r="F38" s="497">
        <f>(E38/D38)</f>
        <v>1</v>
      </c>
    </row>
    <row r="39" spans="1:6" s="155" customFormat="1" ht="12" customHeight="1">
      <c r="A39" s="207" t="s">
        <v>326</v>
      </c>
      <c r="B39" s="209" t="s">
        <v>2</v>
      </c>
      <c r="C39" s="46"/>
      <c r="D39" s="46"/>
      <c r="E39" s="451"/>
      <c r="F39" s="498"/>
    </row>
    <row r="40" spans="1:6" s="213" customFormat="1" ht="12" customHeight="1" thickBot="1">
      <c r="A40" s="467" t="s">
        <v>327</v>
      </c>
      <c r="B40" s="60" t="s">
        <v>328</v>
      </c>
      <c r="C40" s="447">
        <v>17152869</v>
      </c>
      <c r="D40" s="447">
        <v>17152869</v>
      </c>
      <c r="E40" s="471">
        <v>10353418</v>
      </c>
      <c r="F40" s="501">
        <f>(E40/D40)</f>
        <v>0.6035968676726908</v>
      </c>
    </row>
    <row r="41" spans="1:6" s="213" customFormat="1" ht="15" customHeight="1" thickBot="1">
      <c r="A41" s="90" t="s">
        <v>18</v>
      </c>
      <c r="B41" s="449" t="s">
        <v>329</v>
      </c>
      <c r="C41" s="450">
        <f>+C36+C37</f>
        <v>33941192</v>
      </c>
      <c r="D41" s="411">
        <f>+D36+D37</f>
        <v>33941192</v>
      </c>
      <c r="E41" s="459">
        <f>+E36+E37</f>
        <v>23129847</v>
      </c>
      <c r="F41" s="500">
        <f>(E41/D41)</f>
        <v>0.681468317317789</v>
      </c>
    </row>
    <row r="42" spans="1:6" s="213" customFormat="1" ht="15" customHeight="1">
      <c r="A42" s="92"/>
      <c r="B42" s="93"/>
      <c r="C42" s="153"/>
      <c r="F42" s="502"/>
    </row>
    <row r="43" spans="1:6" ht="13.5" thickBot="1">
      <c r="A43" s="94"/>
      <c r="B43" s="95"/>
      <c r="C43" s="154"/>
      <c r="F43" s="502"/>
    </row>
    <row r="44" spans="1:6" s="212" customFormat="1" ht="16.5" customHeight="1" thickBot="1">
      <c r="A44" s="747" t="s">
        <v>43</v>
      </c>
      <c r="B44" s="748"/>
      <c r="C44" s="748"/>
      <c r="D44" s="748"/>
      <c r="E44" s="748"/>
      <c r="F44" s="503" t="s">
        <v>588</v>
      </c>
    </row>
    <row r="45" spans="1:6" s="214" customFormat="1" ht="12" customHeight="1" thickBot="1">
      <c r="A45" s="84" t="s">
        <v>9</v>
      </c>
      <c r="B45" s="448" t="s">
        <v>330</v>
      </c>
      <c r="C45" s="452">
        <f>SUM(C46:C50)</f>
        <v>33941192</v>
      </c>
      <c r="D45" s="452">
        <f>SUM(D46:D50)</f>
        <v>33941192</v>
      </c>
      <c r="E45" s="413">
        <f>SUM(E46:E50)</f>
        <v>17829621</v>
      </c>
      <c r="F45" s="497">
        <f>(E45/D45)</f>
        <v>0.5253092171895436</v>
      </c>
    </row>
    <row r="46" spans="1:6" ht="12" customHeight="1">
      <c r="A46" s="206" t="s">
        <v>65</v>
      </c>
      <c r="B46" s="7" t="s">
        <v>38</v>
      </c>
      <c r="C46" s="490">
        <v>15940520</v>
      </c>
      <c r="D46" s="490">
        <v>15940520</v>
      </c>
      <c r="E46" s="434">
        <v>8640124</v>
      </c>
      <c r="F46" s="498">
        <f>(E46/D46)</f>
        <v>0.542022719459591</v>
      </c>
    </row>
    <row r="47" spans="1:6" ht="12" customHeight="1">
      <c r="A47" s="206" t="s">
        <v>66</v>
      </c>
      <c r="B47" s="6" t="s">
        <v>125</v>
      </c>
      <c r="C47" s="414">
        <v>2900022</v>
      </c>
      <c r="D47" s="414">
        <v>2900022</v>
      </c>
      <c r="E47" s="434">
        <v>1535094</v>
      </c>
      <c r="F47" s="498">
        <f>(E47/D47)</f>
        <v>0.5293387429474673</v>
      </c>
    </row>
    <row r="48" spans="1:6" ht="12" customHeight="1">
      <c r="A48" s="206" t="s">
        <v>67</v>
      </c>
      <c r="B48" s="6" t="s">
        <v>92</v>
      </c>
      <c r="C48" s="460">
        <v>15100650</v>
      </c>
      <c r="D48" s="460">
        <v>15100650</v>
      </c>
      <c r="E48" s="482">
        <v>7654403</v>
      </c>
      <c r="F48" s="498">
        <f>(E48/D48)</f>
        <v>0.506892286093645</v>
      </c>
    </row>
    <row r="49" spans="1:6" ht="12" customHeight="1">
      <c r="A49" s="206" t="s">
        <v>68</v>
      </c>
      <c r="B49" s="6" t="s">
        <v>126</v>
      </c>
      <c r="C49" s="46"/>
      <c r="D49" s="59"/>
      <c r="E49" s="408"/>
      <c r="F49" s="498"/>
    </row>
    <row r="50" spans="1:6" ht="12" customHeight="1" thickBot="1">
      <c r="A50" s="467" t="s">
        <v>99</v>
      </c>
      <c r="B50" s="295" t="s">
        <v>127</v>
      </c>
      <c r="C50" s="47"/>
      <c r="D50" s="281"/>
      <c r="E50" s="424"/>
      <c r="F50" s="499"/>
    </row>
    <row r="51" spans="1:6" ht="12" customHeight="1" thickBot="1">
      <c r="A51" s="472" t="s">
        <v>10</v>
      </c>
      <c r="B51" s="489" t="s">
        <v>331</v>
      </c>
      <c r="C51" s="452">
        <f>SUM(C52:C54)</f>
        <v>0</v>
      </c>
      <c r="D51" s="452">
        <f>SUM(D52:D54)</f>
        <v>0</v>
      </c>
      <c r="E51" s="441">
        <f>SUM(E52:E54)</f>
        <v>0</v>
      </c>
      <c r="F51" s="500"/>
    </row>
    <row r="52" spans="1:6" s="214" customFormat="1" ht="12" customHeight="1">
      <c r="A52" s="205" t="s">
        <v>71</v>
      </c>
      <c r="B52" s="8" t="s">
        <v>154</v>
      </c>
      <c r="C52" s="480"/>
      <c r="D52" s="481"/>
      <c r="E52" s="484"/>
      <c r="F52" s="497"/>
    </row>
    <row r="53" spans="1:6" ht="12" customHeight="1">
      <c r="A53" s="206" t="s">
        <v>72</v>
      </c>
      <c r="B53" s="6" t="s">
        <v>129</v>
      </c>
      <c r="C53" s="46"/>
      <c r="D53" s="59"/>
      <c r="E53" s="408"/>
      <c r="F53" s="498"/>
    </row>
    <row r="54" spans="1:6" ht="12" customHeight="1">
      <c r="A54" s="206" t="s">
        <v>73</v>
      </c>
      <c r="B54" s="6" t="s">
        <v>44</v>
      </c>
      <c r="C54" s="46"/>
      <c r="D54" s="59"/>
      <c r="E54" s="408"/>
      <c r="F54" s="498"/>
    </row>
    <row r="55" spans="1:6" ht="12" customHeight="1" thickBot="1">
      <c r="A55" s="467" t="s">
        <v>74</v>
      </c>
      <c r="B55" s="295" t="s">
        <v>419</v>
      </c>
      <c r="C55" s="47"/>
      <c r="D55" s="281"/>
      <c r="E55" s="424"/>
      <c r="F55" s="499"/>
    </row>
    <row r="56" spans="1:6" ht="15" customHeight="1" thickBot="1">
      <c r="A56" s="472" t="s">
        <v>11</v>
      </c>
      <c r="B56" s="473" t="s">
        <v>5</v>
      </c>
      <c r="C56" s="474"/>
      <c r="D56" s="483"/>
      <c r="E56" s="454"/>
      <c r="F56" s="501"/>
    </row>
    <row r="57" spans="1:6" ht="13.5" thickBot="1">
      <c r="A57" s="84" t="s">
        <v>12</v>
      </c>
      <c r="B57" s="491" t="s">
        <v>423</v>
      </c>
      <c r="C57" s="459">
        <f>+C45+C51+C56</f>
        <v>33941192</v>
      </c>
      <c r="D57" s="459">
        <f>+D45+D51+D56</f>
        <v>33941192</v>
      </c>
      <c r="E57" s="411">
        <f>+E45+E51+E56</f>
        <v>17829621</v>
      </c>
      <c r="F57" s="500">
        <f>(E57/D57)</f>
        <v>0.5253092171895436</v>
      </c>
    </row>
    <row r="58" spans="3:6" ht="15" customHeight="1" thickBot="1">
      <c r="C58" s="346">
        <f>C41-C57</f>
        <v>0</v>
      </c>
      <c r="D58" s="346">
        <f>D41-D57</f>
        <v>0</v>
      </c>
      <c r="F58" s="500"/>
    </row>
    <row r="59" spans="1:6" ht="14.25" customHeight="1" thickBot="1">
      <c r="A59" s="282" t="s">
        <v>491</v>
      </c>
      <c r="B59" s="492"/>
      <c r="C59" s="494"/>
      <c r="D59" s="494"/>
      <c r="E59" s="412"/>
      <c r="F59" s="500"/>
    </row>
    <row r="60" spans="1:6" ht="13.5" thickBot="1">
      <c r="A60" s="284" t="s">
        <v>492</v>
      </c>
      <c r="B60" s="493"/>
      <c r="C60" s="494"/>
      <c r="D60" s="494"/>
      <c r="E60" s="412"/>
      <c r="F60" s="500"/>
    </row>
  </sheetData>
  <sheetProtection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G29"/>
  <sheetViews>
    <sheetView zoomScale="120" zoomScaleNormal="120" workbookViewId="0" topLeftCell="A10">
      <selection activeCell="C14" sqref="C14"/>
    </sheetView>
  </sheetViews>
  <sheetFormatPr defaultColWidth="9.00390625" defaultRowHeight="12.75"/>
  <cols>
    <col min="1" max="1" width="5.50390625" style="30" customWidth="1"/>
    <col min="2" max="2" width="33.125" style="30" customWidth="1"/>
    <col min="3" max="3" width="12.375" style="30" customWidth="1"/>
    <col min="4" max="4" width="11.50390625" style="30" customWidth="1"/>
    <col min="5" max="5" width="11.375" style="30" customWidth="1"/>
    <col min="6" max="6" width="11.00390625" style="30" customWidth="1"/>
    <col min="7" max="7" width="14.375" style="30" customWidth="1"/>
    <col min="8" max="16384" width="9.375" style="30" customWidth="1"/>
  </cols>
  <sheetData>
    <row r="1" spans="2:7" ht="16.5" customHeight="1">
      <c r="B1" s="752" t="str">
        <f>CONCATENATE("7. melléklet ",IB_ALAPADATOK!A7," ",IB_ALAPADATOK!B7," ",IB_ALAPADATOK!C7," ",IB_ALAPADATOK!D7)</f>
        <v>7. melléklet a 2020. I. félévi költségvetési tájékoztatóhoz</v>
      </c>
      <c r="C1" s="752"/>
      <c r="D1" s="752"/>
      <c r="E1" s="752"/>
      <c r="F1" s="752"/>
      <c r="G1" s="752"/>
    </row>
    <row r="3" spans="1:7" ht="43.5" customHeight="1">
      <c r="A3" s="749" t="s">
        <v>3</v>
      </c>
      <c r="B3" s="749"/>
      <c r="C3" s="749"/>
      <c r="D3" s="749"/>
      <c r="E3" s="749"/>
      <c r="F3" s="749"/>
      <c r="G3" s="749"/>
    </row>
    <row r="5" spans="1:7" s="67" customFormat="1" ht="27" customHeight="1">
      <c r="A5" s="750" t="s">
        <v>522</v>
      </c>
      <c r="B5" s="751"/>
      <c r="C5" s="751"/>
      <c r="D5" s="751"/>
      <c r="E5" s="751"/>
      <c r="F5" s="751"/>
      <c r="G5" s="751"/>
    </row>
    <row r="6" spans="1:7" s="67" customFormat="1" ht="15.75">
      <c r="A6" s="66"/>
      <c r="B6" s="66"/>
      <c r="C6" s="66"/>
      <c r="D6" s="66"/>
      <c r="E6" s="66"/>
      <c r="F6" s="66"/>
      <c r="G6" s="66"/>
    </row>
    <row r="7" spans="1:7" s="68" customFormat="1" ht="12.75">
      <c r="A7" s="86"/>
      <c r="B7" s="86"/>
      <c r="C7" s="86"/>
      <c r="D7" s="86"/>
      <c r="E7" s="86"/>
      <c r="F7" s="86"/>
      <c r="G7" s="86"/>
    </row>
    <row r="8" spans="1:7" s="69" customFormat="1" ht="15" customHeight="1" thickBot="1">
      <c r="A8" s="115"/>
      <c r="B8" s="102"/>
      <c r="C8" s="102"/>
      <c r="D8" s="114"/>
      <c r="E8" s="102"/>
      <c r="F8" s="102"/>
      <c r="G8" s="286" t="s">
        <v>586</v>
      </c>
    </row>
    <row r="9" spans="1:7" s="45" customFormat="1" ht="42" customHeight="1" thickBot="1">
      <c r="A9" s="77" t="s">
        <v>7</v>
      </c>
      <c r="B9" s="78" t="s">
        <v>140</v>
      </c>
      <c r="C9" s="78" t="s">
        <v>141</v>
      </c>
      <c r="D9" s="78" t="s">
        <v>142</v>
      </c>
      <c r="E9" s="78" t="s">
        <v>143</v>
      </c>
      <c r="F9" s="78" t="s">
        <v>144</v>
      </c>
      <c r="G9" s="79" t="s">
        <v>40</v>
      </c>
    </row>
    <row r="10" spans="1:7" ht="24" customHeight="1">
      <c r="A10" s="103" t="s">
        <v>9</v>
      </c>
      <c r="B10" s="82" t="s">
        <v>145</v>
      </c>
      <c r="C10" s="70"/>
      <c r="D10" s="70"/>
      <c r="E10" s="70"/>
      <c r="F10" s="70"/>
      <c r="G10" s="104">
        <f>SUM(C10:F10)</f>
        <v>0</v>
      </c>
    </row>
    <row r="11" spans="1:7" ht="24" customHeight="1">
      <c r="A11" s="105" t="s">
        <v>10</v>
      </c>
      <c r="B11" s="83" t="s">
        <v>146</v>
      </c>
      <c r="C11" s="71"/>
      <c r="D11" s="71"/>
      <c r="E11" s="71"/>
      <c r="F11" s="71"/>
      <c r="G11" s="106">
        <f aca="true" t="shared" si="0" ref="G11:G16">SUM(C11:F11)</f>
        <v>0</v>
      </c>
    </row>
    <row r="12" spans="1:7" ht="24" customHeight="1">
      <c r="A12" s="105" t="s">
        <v>11</v>
      </c>
      <c r="B12" s="83" t="s">
        <v>147</v>
      </c>
      <c r="C12" s="71"/>
      <c r="D12" s="71"/>
      <c r="E12" s="71"/>
      <c r="F12" s="71"/>
      <c r="G12" s="106">
        <f t="shared" si="0"/>
        <v>0</v>
      </c>
    </row>
    <row r="13" spans="1:7" ht="24" customHeight="1">
      <c r="A13" s="105" t="s">
        <v>12</v>
      </c>
      <c r="B13" s="83" t="s">
        <v>148</v>
      </c>
      <c r="C13" s="71"/>
      <c r="D13" s="71"/>
      <c r="E13" s="71"/>
      <c r="F13" s="71"/>
      <c r="G13" s="106">
        <f t="shared" si="0"/>
        <v>0</v>
      </c>
    </row>
    <row r="14" spans="1:7" ht="24" customHeight="1">
      <c r="A14" s="105" t="s">
        <v>13</v>
      </c>
      <c r="B14" s="83" t="s">
        <v>149</v>
      </c>
      <c r="C14" s="71"/>
      <c r="D14" s="71"/>
      <c r="E14" s="71"/>
      <c r="F14" s="71"/>
      <c r="G14" s="106">
        <f t="shared" si="0"/>
        <v>0</v>
      </c>
    </row>
    <row r="15" spans="1:7" ht="24" customHeight="1" thickBot="1">
      <c r="A15" s="107" t="s">
        <v>14</v>
      </c>
      <c r="B15" s="108" t="s">
        <v>150</v>
      </c>
      <c r="C15" s="72">
        <v>5991377</v>
      </c>
      <c r="D15" s="72"/>
      <c r="E15" s="72"/>
      <c r="F15" s="72"/>
      <c r="G15" s="109">
        <f t="shared" si="0"/>
        <v>5991377</v>
      </c>
    </row>
    <row r="16" spans="1:7" s="73" customFormat="1" ht="24" customHeight="1" thickBot="1">
      <c r="A16" s="110" t="s">
        <v>15</v>
      </c>
      <c r="B16" s="111" t="s">
        <v>40</v>
      </c>
      <c r="C16" s="112">
        <f>SUM(C10:C15)</f>
        <v>5991377</v>
      </c>
      <c r="D16" s="112">
        <f>SUM(D10:D15)</f>
        <v>0</v>
      </c>
      <c r="E16" s="112">
        <f>SUM(E10:E15)</f>
        <v>0</v>
      </c>
      <c r="F16" s="112">
        <f>SUM(F10:F15)</f>
        <v>0</v>
      </c>
      <c r="G16" s="113">
        <f t="shared" si="0"/>
        <v>5991377</v>
      </c>
    </row>
    <row r="17" s="68" customFormat="1" ht="12.75"/>
    <row r="18" s="68" customFormat="1" ht="12.75"/>
    <row r="19" s="68" customFormat="1" ht="12.75"/>
    <row r="20" spans="1:4" s="68" customFormat="1" ht="15.75">
      <c r="A20" s="755" t="s">
        <v>566</v>
      </c>
      <c r="B20" s="756"/>
      <c r="C20" s="756"/>
      <c r="D20" s="756"/>
    </row>
    <row r="21" s="68" customFormat="1" ht="12.75"/>
    <row r="22" spans="1:7" ht="12.75">
      <c r="A22" s="68"/>
      <c r="B22" s="68"/>
      <c r="C22" s="68"/>
      <c r="D22" s="68"/>
      <c r="E22" s="68"/>
      <c r="F22" s="68"/>
      <c r="G22" s="68"/>
    </row>
    <row r="23" spans="1:7" ht="12.75">
      <c r="A23" s="68"/>
      <c r="B23" s="68"/>
      <c r="C23" s="68"/>
      <c r="D23" s="68"/>
      <c r="E23" s="68"/>
      <c r="F23" s="68"/>
      <c r="G23" s="68"/>
    </row>
    <row r="24" spans="1:7" ht="13.5">
      <c r="A24" s="68"/>
      <c r="B24" s="68"/>
      <c r="C24" s="753" t="s">
        <v>151</v>
      </c>
      <c r="D24" s="754"/>
      <c r="E24" s="754"/>
      <c r="F24" s="754"/>
      <c r="G24" s="68"/>
    </row>
    <row r="25" spans="1:7" ht="13.5">
      <c r="A25" s="68"/>
      <c r="B25" s="68"/>
      <c r="C25" s="335"/>
      <c r="D25" s="336"/>
      <c r="E25" s="336"/>
      <c r="F25" s="335"/>
      <c r="G25" s="68"/>
    </row>
    <row r="26" spans="1:7" ht="13.5">
      <c r="A26" s="68"/>
      <c r="B26" s="68"/>
      <c r="C26" s="335"/>
      <c r="D26" s="336"/>
      <c r="E26" s="336"/>
      <c r="F26" s="335"/>
      <c r="G26" s="68"/>
    </row>
    <row r="27" spans="1:7" ht="12.75">
      <c r="A27" s="68"/>
      <c r="B27" s="68"/>
      <c r="C27" s="68"/>
      <c r="D27" s="68"/>
      <c r="E27" s="68"/>
      <c r="F27" s="68"/>
      <c r="G27" s="68"/>
    </row>
    <row r="28" spans="1:7" ht="12.75">
      <c r="A28" s="68"/>
      <c r="B28" s="68"/>
      <c r="C28" s="68"/>
      <c r="D28" s="68"/>
      <c r="E28" s="68"/>
      <c r="F28" s="68"/>
      <c r="G28" s="68"/>
    </row>
    <row r="29" spans="1:7" ht="12.75">
      <c r="A29" s="68"/>
      <c r="B29" s="68"/>
      <c r="C29" s="68"/>
      <c r="D29" s="68"/>
      <c r="E29" s="68"/>
      <c r="F29" s="68"/>
      <c r="G29" s="68"/>
    </row>
  </sheetData>
  <sheetProtection/>
  <mergeCells count="5">
    <mergeCell ref="A3:G3"/>
    <mergeCell ref="A5:G5"/>
    <mergeCell ref="B1:G1"/>
    <mergeCell ref="C24:F24"/>
    <mergeCell ref="A20:D20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A46" sqref="AA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="110" zoomScaleNormal="110" zoomScalePageLayoutView="0" workbookViewId="0" topLeftCell="A1">
      <selection activeCell="C10" sqref="C10"/>
    </sheetView>
  </sheetViews>
  <sheetFormatPr defaultColWidth="9.00390625" defaultRowHeight="12.75"/>
  <cols>
    <col min="1" max="1" width="43.375" style="0" customWidth="1"/>
    <col min="2" max="2" width="49.125" style="0" customWidth="1"/>
    <col min="3" max="3" width="18.625" style="0" customWidth="1"/>
    <col min="4" max="4" width="4.875" style="0" bestFit="1" customWidth="1"/>
    <col min="5" max="5" width="1.4921875" style="0" bestFit="1" customWidth="1"/>
    <col min="7" max="7" width="1.4921875" style="0" bestFit="1" customWidth="1"/>
    <col min="10" max="13" width="0" style="0" hidden="1" customWidth="1"/>
  </cols>
  <sheetData>
    <row r="1" spans="1:8" ht="12.75">
      <c r="A1" s="351"/>
      <c r="B1" s="351"/>
      <c r="C1" s="351"/>
      <c r="D1" s="351"/>
      <c r="E1" s="351"/>
      <c r="F1" s="351"/>
      <c r="G1" s="351"/>
      <c r="H1" s="351"/>
    </row>
    <row r="2" spans="1:8" ht="15.75">
      <c r="A2" s="671" t="s">
        <v>499</v>
      </c>
      <c r="B2" s="671"/>
      <c r="C2" s="671"/>
      <c r="D2" s="671"/>
      <c r="E2" s="671"/>
      <c r="F2" s="671"/>
      <c r="G2" s="351"/>
      <c r="H2" s="351"/>
    </row>
    <row r="3" spans="1:8" ht="15.75">
      <c r="A3" s="668" t="s">
        <v>582</v>
      </c>
      <c r="B3" s="668"/>
      <c r="C3" s="668"/>
      <c r="D3" s="668"/>
      <c r="E3" s="668"/>
      <c r="F3" s="668"/>
      <c r="G3" s="668"/>
      <c r="H3" s="351"/>
    </row>
    <row r="4" spans="1:8" ht="12.75">
      <c r="A4" s="351"/>
      <c r="B4" s="351"/>
      <c r="C4" s="351"/>
      <c r="D4" s="351"/>
      <c r="E4" s="351"/>
      <c r="F4" s="351"/>
      <c r="G4" s="351"/>
      <c r="H4" s="351"/>
    </row>
    <row r="5" spans="1:8" ht="12.75">
      <c r="A5" s="351"/>
      <c r="B5" s="351"/>
      <c r="C5" s="351"/>
      <c r="D5" s="351"/>
      <c r="E5" s="351"/>
      <c r="F5" s="351"/>
      <c r="G5" s="351"/>
      <c r="H5" s="351"/>
    </row>
    <row r="6" spans="1:8" ht="14.25">
      <c r="A6" s="401"/>
      <c r="B6" s="351"/>
      <c r="C6" s="351"/>
      <c r="D6" s="351"/>
      <c r="E6" s="351"/>
      <c r="F6" s="351"/>
      <c r="G6" s="351"/>
      <c r="H6" s="351"/>
    </row>
    <row r="7" spans="1:8" ht="12.75">
      <c r="A7" s="402" t="s">
        <v>524</v>
      </c>
      <c r="B7" s="403" t="str">
        <f>CONCATENATE(IB_TARTALOMJEGYZÉK!A1,".")</f>
        <v>2020.</v>
      </c>
      <c r="C7" s="348" t="s">
        <v>555</v>
      </c>
      <c r="D7" s="351" t="s">
        <v>556</v>
      </c>
      <c r="E7" s="351"/>
      <c r="F7" s="400"/>
      <c r="G7" s="351"/>
      <c r="H7" s="351"/>
    </row>
    <row r="8" spans="1:8" ht="12.75">
      <c r="A8" s="351"/>
      <c r="B8" s="351"/>
      <c r="C8" s="404" t="str">
        <f>IF(C7="I. negyedévi","I. negyedéves",IF(C7="I. félévi","I. féléves","III. negyedéves"))</f>
        <v>I. féléves</v>
      </c>
      <c r="D8" s="351"/>
      <c r="E8" s="351"/>
      <c r="F8" s="351"/>
      <c r="G8" s="351"/>
      <c r="H8" s="351"/>
    </row>
    <row r="9" spans="1:8" ht="12.75">
      <c r="A9" s="351"/>
      <c r="B9" s="351"/>
      <c r="C9" s="351" t="str">
        <f>IF(C7="I. negyedévi"," III. 31.",IF(C7="I. félévi"," VII. 31."," IX. 30."))</f>
        <v> VII. 31.</v>
      </c>
      <c r="D9" s="351"/>
      <c r="E9" s="351"/>
      <c r="F9" s="351"/>
      <c r="G9" s="351"/>
      <c r="H9" s="351"/>
    </row>
    <row r="10" spans="1:8" ht="13.5" thickBot="1">
      <c r="A10" s="351"/>
      <c r="B10" s="351"/>
      <c r="C10" s="351"/>
      <c r="D10" s="351"/>
      <c r="E10" s="351"/>
      <c r="F10" s="351"/>
      <c r="G10" s="351"/>
      <c r="H10" s="349" t="s">
        <v>568</v>
      </c>
    </row>
    <row r="11" spans="1:13" ht="17.25" thickBot="1" thickTop="1">
      <c r="A11" s="669" t="s">
        <v>500</v>
      </c>
      <c r="B11" s="670"/>
      <c r="C11" s="670"/>
      <c r="D11" s="670"/>
      <c r="E11" s="670"/>
      <c r="F11" s="670"/>
      <c r="G11" s="670"/>
      <c r="H11" s="406" t="s">
        <v>583</v>
      </c>
      <c r="J11" s="350" t="s">
        <v>14</v>
      </c>
      <c r="K11">
        <f>IF($H$11="Nem","",2)</f>
      </c>
      <c r="L11" t="s">
        <v>569</v>
      </c>
      <c r="M11" t="str">
        <f>CONCATENATE(J11,K11,L11)</f>
        <v>6..</v>
      </c>
    </row>
    <row r="12" spans="1:8" ht="13.5" thickTop="1">
      <c r="A12" s="351"/>
      <c r="B12" s="351"/>
      <c r="C12" s="351"/>
      <c r="D12" s="351"/>
      <c r="E12" s="351"/>
      <c r="F12" s="351"/>
      <c r="G12" s="351"/>
      <c r="H12" s="351"/>
    </row>
    <row r="13" spans="1:13" ht="14.25">
      <c r="A13" s="405" t="s">
        <v>501</v>
      </c>
      <c r="B13" s="343" t="s">
        <v>584</v>
      </c>
      <c r="C13" s="351"/>
      <c r="D13" s="351"/>
      <c r="E13" s="351"/>
      <c r="F13" s="351"/>
      <c r="G13" s="351"/>
      <c r="H13" s="351"/>
      <c r="J13" s="350" t="s">
        <v>14</v>
      </c>
      <c r="K13">
        <f>IF(H11="Nem",2,3)</f>
        <v>2</v>
      </c>
      <c r="L13" t="s">
        <v>569</v>
      </c>
      <c r="M13" t="str">
        <f>CONCATENATE(J13,K13,L13)</f>
        <v>6.2.</v>
      </c>
    </row>
    <row r="14" spans="1:8" ht="14.25">
      <c r="A14" s="351"/>
      <c r="B14" s="344"/>
      <c r="C14" s="351"/>
      <c r="D14" s="351"/>
      <c r="E14" s="351"/>
      <c r="F14" s="351"/>
      <c r="G14" s="351"/>
      <c r="H14" s="351"/>
    </row>
    <row r="15" spans="1:13" ht="14.25">
      <c r="A15" s="405" t="s">
        <v>502</v>
      </c>
      <c r="B15" s="343" t="s">
        <v>585</v>
      </c>
      <c r="C15" s="351"/>
      <c r="D15" s="351"/>
      <c r="E15" s="351"/>
      <c r="F15" s="351"/>
      <c r="G15" s="351"/>
      <c r="H15" s="351"/>
      <c r="J15" s="350" t="s">
        <v>14</v>
      </c>
      <c r="K15">
        <f>K13+1</f>
        <v>3</v>
      </c>
      <c r="L15" t="s">
        <v>569</v>
      </c>
      <c r="M15" t="str">
        <f>CONCATENATE(J15,K15,L15)</f>
        <v>6.3.</v>
      </c>
    </row>
    <row r="16" spans="1:8" ht="14.25">
      <c r="A16" s="351"/>
      <c r="B16" s="344"/>
      <c r="C16" s="351"/>
      <c r="D16" s="351"/>
      <c r="E16" s="351"/>
      <c r="F16" s="351"/>
      <c r="G16" s="351"/>
      <c r="H16" s="351"/>
    </row>
    <row r="17" spans="1:13" ht="14.25">
      <c r="A17" s="405" t="s">
        <v>503</v>
      </c>
      <c r="B17" s="343" t="s">
        <v>504</v>
      </c>
      <c r="C17" s="351"/>
      <c r="D17" s="351"/>
      <c r="E17" s="351"/>
      <c r="F17" s="351"/>
      <c r="G17" s="351"/>
      <c r="H17" s="351"/>
      <c r="J17" s="350" t="s">
        <v>14</v>
      </c>
      <c r="K17">
        <f>K15+1</f>
        <v>4</v>
      </c>
      <c r="L17" t="s">
        <v>569</v>
      </c>
      <c r="M17" t="str">
        <f>CONCATENATE(J17,K17,L17)</f>
        <v>6.4.</v>
      </c>
    </row>
    <row r="18" spans="1:8" ht="14.25">
      <c r="A18" s="351"/>
      <c r="B18" s="344"/>
      <c r="C18" s="351"/>
      <c r="D18" s="351"/>
      <c r="E18" s="351"/>
      <c r="F18" s="351"/>
      <c r="G18" s="351"/>
      <c r="H18" s="351"/>
    </row>
    <row r="19" spans="1:13" ht="14.25">
      <c r="A19" s="405" t="s">
        <v>505</v>
      </c>
      <c r="B19" s="343" t="s">
        <v>506</v>
      </c>
      <c r="C19" s="351"/>
      <c r="D19" s="351"/>
      <c r="E19" s="351"/>
      <c r="F19" s="351"/>
      <c r="G19" s="351"/>
      <c r="H19" s="351"/>
      <c r="J19" s="350" t="s">
        <v>14</v>
      </c>
      <c r="K19">
        <f>K17+1</f>
        <v>5</v>
      </c>
      <c r="L19" t="s">
        <v>569</v>
      </c>
      <c r="M19" t="str">
        <f>CONCATENATE(J19,K19,L19)</f>
        <v>6.5.</v>
      </c>
    </row>
    <row r="20" spans="1:8" ht="14.25">
      <c r="A20" s="351"/>
      <c r="B20" s="344"/>
      <c r="C20" s="351"/>
      <c r="D20" s="351"/>
      <c r="E20" s="351"/>
      <c r="F20" s="351"/>
      <c r="G20" s="351"/>
      <c r="H20" s="351"/>
    </row>
    <row r="21" spans="1:13" ht="14.25">
      <c r="A21" s="405" t="s">
        <v>507</v>
      </c>
      <c r="B21" s="343" t="s">
        <v>508</v>
      </c>
      <c r="C21" s="351"/>
      <c r="D21" s="351"/>
      <c r="E21" s="351"/>
      <c r="F21" s="351"/>
      <c r="G21" s="351"/>
      <c r="H21" s="351"/>
      <c r="J21" s="350" t="s">
        <v>14</v>
      </c>
      <c r="K21">
        <f>K19+1</f>
        <v>6</v>
      </c>
      <c r="L21" t="s">
        <v>569</v>
      </c>
      <c r="M21" t="str">
        <f>CONCATENATE(J21,K21,L21)</f>
        <v>6.6.</v>
      </c>
    </row>
    <row r="22" spans="1:8" ht="14.25">
      <c r="A22" s="351"/>
      <c r="B22" s="344"/>
      <c r="C22" s="351"/>
      <c r="D22" s="351"/>
      <c r="E22" s="351"/>
      <c r="F22" s="351"/>
      <c r="G22" s="351"/>
      <c r="H22" s="351"/>
    </row>
    <row r="23" spans="1:13" ht="14.25">
      <c r="A23" s="405" t="s">
        <v>509</v>
      </c>
      <c r="B23" s="343" t="s">
        <v>510</v>
      </c>
      <c r="C23" s="351"/>
      <c r="D23" s="351"/>
      <c r="E23" s="351"/>
      <c r="F23" s="351"/>
      <c r="G23" s="351"/>
      <c r="H23" s="351"/>
      <c r="J23" s="350" t="s">
        <v>14</v>
      </c>
      <c r="K23">
        <f>K21+1</f>
        <v>7</v>
      </c>
      <c r="L23" t="s">
        <v>569</v>
      </c>
      <c r="M23" t="str">
        <f>CONCATENATE(J23,K23,L23)</f>
        <v>6.7.</v>
      </c>
    </row>
    <row r="24" spans="1:8" ht="14.25">
      <c r="A24" s="351"/>
      <c r="B24" s="344"/>
      <c r="C24" s="351"/>
      <c r="D24" s="351"/>
      <c r="E24" s="351"/>
      <c r="F24" s="351"/>
      <c r="G24" s="351"/>
      <c r="H24" s="351"/>
    </row>
    <row r="25" spans="1:13" ht="14.25">
      <c r="A25" s="405" t="s">
        <v>511</v>
      </c>
      <c r="B25" s="343" t="s">
        <v>512</v>
      </c>
      <c r="C25" s="351"/>
      <c r="D25" s="351"/>
      <c r="E25" s="351"/>
      <c r="F25" s="351"/>
      <c r="G25" s="351"/>
      <c r="H25" s="351"/>
      <c r="J25" s="350" t="s">
        <v>14</v>
      </c>
      <c r="K25">
        <f>K23+1</f>
        <v>8</v>
      </c>
      <c r="L25" t="s">
        <v>569</v>
      </c>
      <c r="M25" t="str">
        <f>CONCATENATE(J25,K25,L25)</f>
        <v>6.8.</v>
      </c>
    </row>
    <row r="26" spans="1:8" ht="14.25">
      <c r="A26" s="351"/>
      <c r="B26" s="344"/>
      <c r="C26" s="351"/>
      <c r="D26" s="351"/>
      <c r="E26" s="351"/>
      <c r="F26" s="351"/>
      <c r="G26" s="351"/>
      <c r="H26" s="351"/>
    </row>
    <row r="27" spans="1:13" ht="14.25">
      <c r="A27" s="405" t="s">
        <v>513</v>
      </c>
      <c r="B27" s="343" t="s">
        <v>514</v>
      </c>
      <c r="C27" s="351"/>
      <c r="D27" s="351"/>
      <c r="E27" s="351"/>
      <c r="F27" s="351"/>
      <c r="G27" s="351"/>
      <c r="H27" s="351"/>
      <c r="J27" s="350" t="s">
        <v>14</v>
      </c>
      <c r="K27">
        <f>K25+1</f>
        <v>9</v>
      </c>
      <c r="L27" t="s">
        <v>569</v>
      </c>
      <c r="M27" t="str">
        <f>CONCATENATE(J27,K27,L27)</f>
        <v>6.9.</v>
      </c>
    </row>
    <row r="28" spans="1:8" ht="14.25">
      <c r="A28" s="351"/>
      <c r="B28" s="344"/>
      <c r="C28" s="351"/>
      <c r="D28" s="351"/>
      <c r="E28" s="351"/>
      <c r="F28" s="351"/>
      <c r="G28" s="351"/>
      <c r="H28" s="351"/>
    </row>
    <row r="29" spans="1:13" ht="14.25">
      <c r="A29" s="405" t="s">
        <v>513</v>
      </c>
      <c r="B29" s="343" t="s">
        <v>515</v>
      </c>
      <c r="C29" s="351"/>
      <c r="D29" s="351"/>
      <c r="E29" s="351"/>
      <c r="F29" s="351"/>
      <c r="G29" s="351"/>
      <c r="H29" s="351"/>
      <c r="J29" s="350" t="s">
        <v>14</v>
      </c>
      <c r="K29">
        <f>K27+1</f>
        <v>10</v>
      </c>
      <c r="L29" t="s">
        <v>569</v>
      </c>
      <c r="M29" t="str">
        <f>CONCATENATE(J29,K29,L29)</f>
        <v>6.10.</v>
      </c>
    </row>
    <row r="30" spans="1:8" ht="14.25">
      <c r="A30" s="351"/>
      <c r="B30" s="344"/>
      <c r="C30" s="351"/>
      <c r="D30" s="351"/>
      <c r="E30" s="351"/>
      <c r="F30" s="351"/>
      <c r="G30" s="351"/>
      <c r="H30" s="351"/>
    </row>
    <row r="31" spans="1:13" ht="14.25">
      <c r="A31" s="405" t="s">
        <v>516</v>
      </c>
      <c r="B31" s="343" t="s">
        <v>517</v>
      </c>
      <c r="C31" s="351"/>
      <c r="D31" s="351"/>
      <c r="E31" s="351"/>
      <c r="F31" s="351"/>
      <c r="G31" s="351"/>
      <c r="H31" s="351"/>
      <c r="J31" s="350" t="s">
        <v>14</v>
      </c>
      <c r="K31">
        <f>K29+1</f>
        <v>11</v>
      </c>
      <c r="L31" t="s">
        <v>569</v>
      </c>
      <c r="M31" t="str">
        <f>CONCATENATE(J31,K31,L31)</f>
        <v>6.11.</v>
      </c>
    </row>
    <row r="32" spans="1:8" ht="12.75">
      <c r="A32" s="351"/>
      <c r="B32" s="351"/>
      <c r="C32" s="351"/>
      <c r="D32" s="351"/>
      <c r="E32" s="351"/>
      <c r="F32" s="351"/>
      <c r="G32" s="351"/>
      <c r="H32" s="351"/>
    </row>
    <row r="33" spans="1:8" ht="12.75">
      <c r="A33" s="351"/>
      <c r="B33" s="351"/>
      <c r="C33" s="351"/>
      <c r="D33" s="351"/>
      <c r="E33" s="351"/>
      <c r="F33" s="351"/>
      <c r="G33" s="351"/>
      <c r="H33" s="351"/>
    </row>
    <row r="34" spans="1:8" ht="12.75">
      <c r="A34" s="351"/>
      <c r="B34" s="351"/>
      <c r="C34" s="351"/>
      <c r="D34" s="351"/>
      <c r="E34" s="351"/>
      <c r="F34" s="351"/>
      <c r="G34" s="351"/>
      <c r="H34" s="351"/>
    </row>
  </sheetData>
  <sheetProtection sheet="1"/>
  <mergeCells count="3">
    <mergeCell ref="A3:G3"/>
    <mergeCell ref="A11:G11"/>
    <mergeCell ref="A2:F2"/>
  </mergeCells>
  <conditionalFormatting sqref="A11:G11">
    <cfRule type="expression" priority="1" dxfId="3" stopIfTrue="1">
      <formula>$H$11="Nem"</formula>
    </cfRule>
  </conditionalFormatting>
  <dataValidations count="2">
    <dataValidation type="list" allowBlank="1" showInputMessage="1" showErrorMessage="1" sqref="C7">
      <formula1>"I. félévi, III. negyedévi"</formula1>
    </dataValidation>
    <dataValidation type="list" allowBlank="1" showInputMessage="1" showErrorMessage="1" sqref="H11">
      <formula1>"Igen,Nem"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28">
      <selection activeCell="A1" sqref="A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59" t="s">
        <v>563</v>
      </c>
      <c r="B1" s="85"/>
    </row>
    <row r="2" spans="1:2" ht="12.75">
      <c r="A2" s="85"/>
      <c r="B2" s="85"/>
    </row>
    <row r="3" spans="1:2" ht="12.75">
      <c r="A3" s="261"/>
      <c r="B3" s="261"/>
    </row>
    <row r="4" spans="1:2" ht="15.75">
      <c r="A4" s="87"/>
      <c r="B4" s="265"/>
    </row>
    <row r="5" spans="1:2" ht="15.75">
      <c r="A5" s="87"/>
      <c r="B5" s="265"/>
    </row>
    <row r="6" spans="1:2" s="65" customFormat="1" ht="15.75">
      <c r="A6" s="87" t="str">
        <f>CONCATENATE(IB_ALAPADATOK!B7," évi eredeti előirányzat BEVÉTELEK")</f>
        <v>2020. évi eredeti előirányzat BEVÉTELEK</v>
      </c>
      <c r="B6" s="261"/>
    </row>
    <row r="7" spans="1:2" s="65" customFormat="1" ht="12.75">
      <c r="A7" s="261"/>
      <c r="B7" s="261"/>
    </row>
    <row r="8" spans="1:2" s="65" customFormat="1" ht="12.75">
      <c r="A8" s="261"/>
      <c r="B8" s="261"/>
    </row>
    <row r="9" spans="1:2" ht="12.75">
      <c r="A9" s="261" t="s">
        <v>463</v>
      </c>
      <c r="B9" s="261" t="s">
        <v>433</v>
      </c>
    </row>
    <row r="10" spans="1:2" ht="12.75">
      <c r="A10" s="261" t="s">
        <v>461</v>
      </c>
      <c r="B10" s="261" t="s">
        <v>439</v>
      </c>
    </row>
    <row r="11" spans="1:2" ht="12.75">
      <c r="A11" s="261" t="s">
        <v>462</v>
      </c>
      <c r="B11" s="261" t="s">
        <v>440</v>
      </c>
    </row>
    <row r="12" spans="1:2" ht="12.75">
      <c r="A12" s="261"/>
      <c r="B12" s="261"/>
    </row>
    <row r="13" spans="1:2" ht="15.75">
      <c r="A13" s="87" t="str">
        <f>+CONCATENATE(LEFT(A6,4),". évi módosított előirányzat BEVÉTELEK")</f>
        <v>2020. évi módosított előirányzat BEVÉTELEK</v>
      </c>
      <c r="B13" s="265"/>
    </row>
    <row r="14" spans="1:2" ht="12.75">
      <c r="A14" s="261"/>
      <c r="B14" s="261"/>
    </row>
    <row r="15" spans="1:2" s="65" customFormat="1" ht="12.75">
      <c r="A15" s="261" t="s">
        <v>464</v>
      </c>
      <c r="B15" s="261" t="s">
        <v>434</v>
      </c>
    </row>
    <row r="16" spans="1:2" ht="12.75">
      <c r="A16" s="261" t="s">
        <v>465</v>
      </c>
      <c r="B16" s="261" t="s">
        <v>441</v>
      </c>
    </row>
    <row r="17" spans="1:2" ht="12.75">
      <c r="A17" s="261" t="s">
        <v>466</v>
      </c>
      <c r="B17" s="261" t="s">
        <v>442</v>
      </c>
    </row>
    <row r="18" spans="1:2" ht="12.75">
      <c r="A18" s="261"/>
      <c r="B18" s="261"/>
    </row>
    <row r="19" spans="1:2" ht="14.25">
      <c r="A19" s="268" t="str">
        <f>+CONCATENATE(LEFT(A6,4),". I. félévi (I-II. negyedévi) teljesítés BEVÉTELEK")</f>
        <v>2020. I. félévi (I-II. negyedévi) teljesítés BEVÉTELEK</v>
      </c>
      <c r="B19" s="265"/>
    </row>
    <row r="20" spans="1:2" ht="12.75">
      <c r="A20" s="261"/>
      <c r="B20" s="261"/>
    </row>
    <row r="21" spans="1:2" ht="12.75">
      <c r="A21" s="261" t="s">
        <v>467</v>
      </c>
      <c r="B21" s="261" t="s">
        <v>435</v>
      </c>
    </row>
    <row r="22" spans="1:2" ht="12.75">
      <c r="A22" s="261" t="s">
        <v>468</v>
      </c>
      <c r="B22" s="261" t="s">
        <v>443</v>
      </c>
    </row>
    <row r="23" spans="1:2" ht="12.75">
      <c r="A23" s="261" t="s">
        <v>469</v>
      </c>
      <c r="B23" s="261" t="s">
        <v>444</v>
      </c>
    </row>
    <row r="24" spans="1:2" ht="12.75">
      <c r="A24" s="261"/>
      <c r="B24" s="261"/>
    </row>
    <row r="25" spans="1:2" ht="15.75">
      <c r="A25" s="87" t="str">
        <f>+CONCATENATE(LEFT(A6,4),". évi eredeti előirányzat KIADÁSOK")</f>
        <v>2020. évi eredeti előirányzat KIADÁSOK</v>
      </c>
      <c r="B25" s="265"/>
    </row>
    <row r="26" spans="1:2" ht="12.75">
      <c r="A26" s="261"/>
      <c r="B26" s="261"/>
    </row>
    <row r="27" spans="1:2" ht="12.75">
      <c r="A27" s="261" t="s">
        <v>470</v>
      </c>
      <c r="B27" s="261" t="s">
        <v>436</v>
      </c>
    </row>
    <row r="28" spans="1:2" ht="12.75">
      <c r="A28" s="261" t="s">
        <v>471</v>
      </c>
      <c r="B28" s="261" t="s">
        <v>445</v>
      </c>
    </row>
    <row r="29" spans="1:2" ht="12.75">
      <c r="A29" s="261" t="s">
        <v>472</v>
      </c>
      <c r="B29" s="261" t="s">
        <v>446</v>
      </c>
    </row>
    <row r="30" spans="1:2" ht="12.75">
      <c r="A30" s="261"/>
      <c r="B30" s="261"/>
    </row>
    <row r="31" spans="1:2" ht="15.75">
      <c r="A31" s="87" t="str">
        <f>+CONCATENATE(LEFT(A6,4),". évi módosított előirányzat KIADÁSOK")</f>
        <v>2020. évi módosított előirányzat KIADÁSOK</v>
      </c>
      <c r="B31" s="265"/>
    </row>
    <row r="32" spans="1:2" ht="12.75">
      <c r="A32" s="261"/>
      <c r="B32" s="261"/>
    </row>
    <row r="33" spans="1:2" ht="12.75">
      <c r="A33" s="261" t="s">
        <v>473</v>
      </c>
      <c r="B33" s="261" t="s">
        <v>437</v>
      </c>
    </row>
    <row r="34" spans="1:2" ht="12.75">
      <c r="A34" s="261" t="s">
        <v>474</v>
      </c>
      <c r="B34" s="261" t="s">
        <v>447</v>
      </c>
    </row>
    <row r="35" spans="1:2" ht="12.75">
      <c r="A35" s="261" t="s">
        <v>475</v>
      </c>
      <c r="B35" s="261" t="s">
        <v>448</v>
      </c>
    </row>
    <row r="36" spans="1:2" ht="12.75">
      <c r="A36" s="261"/>
      <c r="B36" s="261"/>
    </row>
    <row r="37" spans="1:2" ht="15.75">
      <c r="A37" s="267" t="str">
        <f>+CONCATENATE(LEFT(A6,4),". I. félévi (I-II. negyedévi) teljesítés KIADÁSOK")</f>
        <v>2020. I. félévi (I-II. negyedévi) teljesítés KIADÁSOK</v>
      </c>
      <c r="B37" s="265"/>
    </row>
    <row r="38" spans="1:2" ht="12.75">
      <c r="A38" s="261"/>
      <c r="B38" s="261"/>
    </row>
    <row r="39" spans="1:2" ht="12.75">
      <c r="A39" s="261" t="s">
        <v>476</v>
      </c>
      <c r="B39" s="261" t="s">
        <v>438</v>
      </c>
    </row>
    <row r="40" spans="1:2" ht="12.75">
      <c r="A40" s="261" t="s">
        <v>477</v>
      </c>
      <c r="B40" s="261" t="s">
        <v>449</v>
      </c>
    </row>
    <row r="41" spans="1:2" ht="12.75">
      <c r="A41" s="261" t="s">
        <v>478</v>
      </c>
      <c r="B41" s="261" t="s">
        <v>450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="120" zoomScaleNormal="120" zoomScaleSheetLayoutView="100" workbookViewId="0" topLeftCell="A115">
      <selection activeCell="D127" sqref="D127"/>
    </sheetView>
  </sheetViews>
  <sheetFormatPr defaultColWidth="9.00390625" defaultRowHeight="12.75"/>
  <cols>
    <col min="1" max="1" width="9.50390625" style="157" customWidth="1"/>
    <col min="2" max="2" width="65.875" style="157" customWidth="1"/>
    <col min="3" max="3" width="14.875" style="158" customWidth="1"/>
    <col min="4" max="4" width="15.50390625" style="175" customWidth="1"/>
    <col min="5" max="5" width="13.50390625" style="175" customWidth="1"/>
    <col min="6" max="16384" width="9.375" style="175" customWidth="1"/>
  </cols>
  <sheetData>
    <row r="1" spans="1:5" ht="15.75">
      <c r="A1" s="296"/>
      <c r="B1" s="681" t="str">
        <f>CONCATENATE("1.1. melléklet ",IB_ALAPADATOK!A7," ",IB_ALAPADATOK!B7," ",IB_ALAPADATOK!C7," ",IB_ALAPADATOK!D7)</f>
        <v>1.1. melléklet a 2020. I. félévi költségvetési tájékoztatóhoz</v>
      </c>
      <c r="C1" s="682"/>
      <c r="D1" s="682"/>
      <c r="E1" s="682"/>
    </row>
    <row r="2" spans="1:5" ht="15.75">
      <c r="A2" s="683" t="str">
        <f>CONCATENATE(IB_ALAPADATOK!A3)</f>
        <v>PANYOLA KÖZSÉG ÖNKORMÁNYZATA</v>
      </c>
      <c r="B2" s="684"/>
      <c r="C2" s="684"/>
      <c r="D2" s="684"/>
      <c r="E2" s="684"/>
    </row>
    <row r="3" spans="1:5" ht="15.75">
      <c r="A3" s="683" t="str">
        <f>CONCATENATE("Tájékoztatató a ",IB_ALAPADATOK!B7," évi költségvetés  ",IB_ALAPADATOK!C8," alakulásáról")</f>
        <v>Tájékoztatató a 2020. évi költségvetés  I. féléves alakulásáról</v>
      </c>
      <c r="B3" s="683"/>
      <c r="C3" s="685"/>
      <c r="D3" s="683"/>
      <c r="E3" s="683"/>
    </row>
    <row r="4" spans="1:5" ht="15.75">
      <c r="A4" s="683" t="s">
        <v>518</v>
      </c>
      <c r="B4" s="683"/>
      <c r="C4" s="685"/>
      <c r="D4" s="683"/>
      <c r="E4" s="683"/>
    </row>
    <row r="5" spans="1:5" ht="15.75">
      <c r="A5" s="296"/>
      <c r="B5" s="296"/>
      <c r="C5" s="297"/>
      <c r="D5" s="298"/>
      <c r="E5" s="298"/>
    </row>
    <row r="6" spans="1:5" ht="15.75" customHeight="1" thickBot="1">
      <c r="A6" s="676" t="s">
        <v>6</v>
      </c>
      <c r="B6" s="676"/>
      <c r="C6" s="676"/>
      <c r="D6" s="676"/>
      <c r="E6" s="676"/>
    </row>
    <row r="7" spans="1:6" ht="15.75" customHeight="1" thickBot="1">
      <c r="A7" s="678" t="s">
        <v>103</v>
      </c>
      <c r="B7" s="679"/>
      <c r="C7" s="603"/>
      <c r="D7" s="604"/>
      <c r="E7" s="603" t="s">
        <v>493</v>
      </c>
      <c r="F7" s="605"/>
    </row>
    <row r="8" spans="1:6" ht="15.75">
      <c r="A8" s="687" t="s">
        <v>53</v>
      </c>
      <c r="B8" s="689" t="s">
        <v>8</v>
      </c>
      <c r="C8" s="672" t="str">
        <f>+CONCATENATE(LEFT(IB_ÖSSZEFÜGGÉSEK!A6,4),". évi")</f>
        <v>2020. évi</v>
      </c>
      <c r="D8" s="673"/>
      <c r="E8" s="674"/>
      <c r="F8" s="588" t="s">
        <v>587</v>
      </c>
    </row>
    <row r="9" spans="1:6" ht="24.75" thickBot="1">
      <c r="A9" s="688"/>
      <c r="B9" s="690"/>
      <c r="C9" s="237" t="s">
        <v>426</v>
      </c>
      <c r="D9" s="236" t="s">
        <v>427</v>
      </c>
      <c r="E9" s="563" t="str">
        <f>+CONCATENATE(IB_ALAPADATOK!B7,IB_ALAPADATOK!C9," teljesítés")</f>
        <v>2020. VII. 31. teljesítés</v>
      </c>
      <c r="F9" s="589" t="s">
        <v>588</v>
      </c>
    </row>
    <row r="10" spans="1:6" s="176" customFormat="1" ht="12" customHeight="1" thickBot="1">
      <c r="A10" s="586" t="s">
        <v>397</v>
      </c>
      <c r="B10" s="587" t="s">
        <v>398</v>
      </c>
      <c r="C10" s="587" t="s">
        <v>399</v>
      </c>
      <c r="D10" s="587" t="s">
        <v>401</v>
      </c>
      <c r="E10" s="564" t="s">
        <v>400</v>
      </c>
      <c r="F10" s="606" t="s">
        <v>589</v>
      </c>
    </row>
    <row r="11" spans="1:6" s="177" customFormat="1" ht="12" customHeight="1" thickBot="1">
      <c r="A11" s="20" t="s">
        <v>9</v>
      </c>
      <c r="B11" s="594" t="s">
        <v>172</v>
      </c>
      <c r="C11" s="165">
        <f>+C12+C13+C14+C15+C16+C17</f>
        <v>50866730</v>
      </c>
      <c r="D11" s="165">
        <f>+D12+D13+D14+D15+D16+D17</f>
        <v>49200989</v>
      </c>
      <c r="E11" s="581">
        <f>+E12+E13+E14+E15+E16+E17</f>
        <v>25918720</v>
      </c>
      <c r="F11" s="592">
        <f>(E11/D11)</f>
        <v>0.5267926626434277</v>
      </c>
    </row>
    <row r="12" spans="1:6" s="177" customFormat="1" ht="12" customHeight="1">
      <c r="A12" s="15" t="s">
        <v>65</v>
      </c>
      <c r="B12" s="542" t="s">
        <v>173</v>
      </c>
      <c r="C12" s="595">
        <v>5313711</v>
      </c>
      <c r="D12" s="537">
        <v>5313711</v>
      </c>
      <c r="E12" s="566">
        <v>3191282</v>
      </c>
      <c r="F12" s="596">
        <f aca="true" t="shared" si="0" ref="F12:F18">(E12/D12)</f>
        <v>0.600575003044012</v>
      </c>
    </row>
    <row r="13" spans="1:6" s="177" customFormat="1" ht="12" customHeight="1">
      <c r="A13" s="12" t="s">
        <v>66</v>
      </c>
      <c r="B13" s="179" t="s">
        <v>174</v>
      </c>
      <c r="C13" s="556">
        <v>13619700</v>
      </c>
      <c r="D13" s="460">
        <v>14055550</v>
      </c>
      <c r="E13" s="567">
        <v>8607670</v>
      </c>
      <c r="F13" s="597">
        <f t="shared" si="0"/>
        <v>0.6124036412662613</v>
      </c>
    </row>
    <row r="14" spans="1:6" s="177" customFormat="1" ht="12" customHeight="1">
      <c r="A14" s="12" t="s">
        <v>67</v>
      </c>
      <c r="B14" s="179" t="s">
        <v>175</v>
      </c>
      <c r="C14" s="556">
        <v>15514638</v>
      </c>
      <c r="D14" s="460">
        <v>16667764</v>
      </c>
      <c r="E14" s="567">
        <v>9829782</v>
      </c>
      <c r="F14" s="597">
        <f t="shared" si="0"/>
        <v>0.5897480909856895</v>
      </c>
    </row>
    <row r="15" spans="1:6" s="177" customFormat="1" ht="12" customHeight="1">
      <c r="A15" s="12" t="s">
        <v>68</v>
      </c>
      <c r="B15" s="179" t="s">
        <v>176</v>
      </c>
      <c r="C15" s="556">
        <v>1800000</v>
      </c>
      <c r="D15" s="460">
        <v>1924915</v>
      </c>
      <c r="E15" s="567">
        <v>1204915</v>
      </c>
      <c r="F15" s="597">
        <f t="shared" si="0"/>
        <v>0.6259575098121216</v>
      </c>
    </row>
    <row r="16" spans="1:6" s="177" customFormat="1" ht="12" customHeight="1">
      <c r="A16" s="12" t="s">
        <v>99</v>
      </c>
      <c r="B16" s="118" t="s">
        <v>342</v>
      </c>
      <c r="C16" s="556">
        <v>14618681</v>
      </c>
      <c r="D16" s="460">
        <v>11058149</v>
      </c>
      <c r="E16" s="567">
        <v>2904171</v>
      </c>
      <c r="F16" s="597">
        <f t="shared" si="0"/>
        <v>0.26262722631066016</v>
      </c>
    </row>
    <row r="17" spans="1:6" s="177" customFormat="1" ht="12" customHeight="1" thickBot="1">
      <c r="A17" s="16" t="s">
        <v>69</v>
      </c>
      <c r="B17" s="598" t="s">
        <v>343</v>
      </c>
      <c r="C17" s="231"/>
      <c r="D17" s="548">
        <v>180900</v>
      </c>
      <c r="E17" s="568">
        <v>180900</v>
      </c>
      <c r="F17" s="593">
        <f t="shared" si="0"/>
        <v>1</v>
      </c>
    </row>
    <row r="18" spans="1:6" s="177" customFormat="1" ht="12" customHeight="1" thickBot="1">
      <c r="A18" s="18" t="s">
        <v>10</v>
      </c>
      <c r="B18" s="117" t="s">
        <v>177</v>
      </c>
      <c r="C18" s="166">
        <f>+C19+C20+C21+C22+C23</f>
        <v>45682397</v>
      </c>
      <c r="D18" s="166">
        <f>+D19+D20+D21+D22+D23</f>
        <v>70462758</v>
      </c>
      <c r="E18" s="565">
        <f>+E19+E20+E21+E22+E23</f>
        <v>35224570</v>
      </c>
      <c r="F18" s="593">
        <f t="shared" si="0"/>
        <v>0.49990336739302765</v>
      </c>
    </row>
    <row r="19" spans="1:6" s="177" customFormat="1" ht="12" customHeight="1">
      <c r="A19" s="13" t="s">
        <v>71</v>
      </c>
      <c r="B19" s="178" t="s">
        <v>178</v>
      </c>
      <c r="C19" s="168"/>
      <c r="D19" s="168"/>
      <c r="E19" s="569"/>
      <c r="F19" s="607"/>
    </row>
    <row r="20" spans="1:6" s="177" customFormat="1" ht="12" customHeight="1">
      <c r="A20" s="12" t="s">
        <v>72</v>
      </c>
      <c r="B20" s="179" t="s">
        <v>179</v>
      </c>
      <c r="C20" s="167"/>
      <c r="D20" s="167"/>
      <c r="E20" s="570"/>
      <c r="F20" s="608"/>
    </row>
    <row r="21" spans="1:6" s="177" customFormat="1" ht="12" customHeight="1">
      <c r="A21" s="12" t="s">
        <v>73</v>
      </c>
      <c r="B21" s="179" t="s">
        <v>334</v>
      </c>
      <c r="C21" s="167"/>
      <c r="D21" s="167"/>
      <c r="E21" s="570"/>
      <c r="F21" s="608"/>
    </row>
    <row r="22" spans="1:6" s="177" customFormat="1" ht="12" customHeight="1">
      <c r="A22" s="12" t="s">
        <v>74</v>
      </c>
      <c r="B22" s="179" t="s">
        <v>335</v>
      </c>
      <c r="C22" s="167"/>
      <c r="D22" s="167"/>
      <c r="E22" s="570"/>
      <c r="F22" s="609"/>
    </row>
    <row r="23" spans="1:6" s="177" customFormat="1" ht="12" customHeight="1">
      <c r="A23" s="12" t="s">
        <v>75</v>
      </c>
      <c r="B23" s="179" t="s">
        <v>180</v>
      </c>
      <c r="C23" s="533">
        <v>45682397</v>
      </c>
      <c r="D23" s="460">
        <v>70462758</v>
      </c>
      <c r="E23" s="482">
        <v>35224570</v>
      </c>
      <c r="F23" s="597">
        <f>(E23/D23)</f>
        <v>0.49990336739302765</v>
      </c>
    </row>
    <row r="24" spans="1:6" s="177" customFormat="1" ht="12" customHeight="1" thickBot="1">
      <c r="A24" s="14" t="s">
        <v>82</v>
      </c>
      <c r="B24" s="119" t="s">
        <v>181</v>
      </c>
      <c r="C24" s="169"/>
      <c r="D24" s="169"/>
      <c r="E24" s="571"/>
      <c r="F24" s="607"/>
    </row>
    <row r="25" spans="1:6" s="177" customFormat="1" ht="12" customHeight="1" thickBot="1">
      <c r="A25" s="18" t="s">
        <v>11</v>
      </c>
      <c r="B25" s="19" t="s">
        <v>182</v>
      </c>
      <c r="C25" s="166">
        <f>+C26+C27+C28+C29+C30</f>
        <v>12715374</v>
      </c>
      <c r="D25" s="166">
        <f>+D26+D27+D28+D29+D30</f>
        <v>357353369</v>
      </c>
      <c r="E25" s="565">
        <f>+E26+E27+E28+E29+E30</f>
        <v>344637995</v>
      </c>
      <c r="F25" s="591">
        <f>(E25/D25)</f>
        <v>0.9644179260557076</v>
      </c>
    </row>
    <row r="26" spans="1:6" s="177" customFormat="1" ht="12" customHeight="1">
      <c r="A26" s="13" t="s">
        <v>54</v>
      </c>
      <c r="B26" s="178" t="s">
        <v>183</v>
      </c>
      <c r="C26" s="168"/>
      <c r="D26" s="168"/>
      <c r="E26" s="569"/>
      <c r="F26" s="608"/>
    </row>
    <row r="27" spans="1:6" s="177" customFormat="1" ht="12" customHeight="1">
      <c r="A27" s="12" t="s">
        <v>55</v>
      </c>
      <c r="B27" s="179" t="s">
        <v>184</v>
      </c>
      <c r="C27" s="167"/>
      <c r="D27" s="167"/>
      <c r="E27" s="570"/>
      <c r="F27" s="608"/>
    </row>
    <row r="28" spans="1:6" s="177" customFormat="1" ht="12" customHeight="1">
      <c r="A28" s="12" t="s">
        <v>56</v>
      </c>
      <c r="B28" s="179" t="s">
        <v>336</v>
      </c>
      <c r="C28" s="167"/>
      <c r="D28" s="167"/>
      <c r="E28" s="570"/>
      <c r="F28" s="608"/>
    </row>
    <row r="29" spans="1:6" s="177" customFormat="1" ht="12" customHeight="1">
      <c r="A29" s="12" t="s">
        <v>57</v>
      </c>
      <c r="B29" s="179" t="s">
        <v>337</v>
      </c>
      <c r="C29" s="167"/>
      <c r="D29" s="167"/>
      <c r="E29" s="570"/>
      <c r="F29" s="609"/>
    </row>
    <row r="30" spans="1:6" s="177" customFormat="1" ht="12" customHeight="1">
      <c r="A30" s="12" t="s">
        <v>113</v>
      </c>
      <c r="B30" s="179" t="s">
        <v>185</v>
      </c>
      <c r="C30" s="167">
        <v>12715374</v>
      </c>
      <c r="D30" s="460">
        <v>357353369</v>
      </c>
      <c r="E30" s="567">
        <v>344637995</v>
      </c>
      <c r="F30" s="597">
        <f>(E30/D30)</f>
        <v>0.9644179260557076</v>
      </c>
    </row>
    <row r="31" spans="1:6" s="177" customFormat="1" ht="12" customHeight="1" thickBot="1">
      <c r="A31" s="14" t="s">
        <v>114</v>
      </c>
      <c r="B31" s="180" t="s">
        <v>186</v>
      </c>
      <c r="C31" s="169"/>
      <c r="D31" s="548">
        <v>344637995</v>
      </c>
      <c r="E31" s="568">
        <v>344637995</v>
      </c>
      <c r="F31" s="593">
        <f>(E31/D31)</f>
        <v>1</v>
      </c>
    </row>
    <row r="32" spans="1:6" s="177" customFormat="1" ht="12" customHeight="1" thickBot="1">
      <c r="A32" s="18" t="s">
        <v>115</v>
      </c>
      <c r="B32" s="19" t="s">
        <v>483</v>
      </c>
      <c r="C32" s="172">
        <f>SUM(C33:C39)</f>
        <v>17085479</v>
      </c>
      <c r="D32" s="172">
        <f>SUM(D33:D39)</f>
        <v>14781261</v>
      </c>
      <c r="E32" s="572">
        <f>SUM(E33:E39)</f>
        <v>6240554</v>
      </c>
      <c r="F32" s="591">
        <f>(E32/D32)</f>
        <v>0.4221936139277968</v>
      </c>
    </row>
    <row r="33" spans="1:6" s="177" customFormat="1" ht="12" customHeight="1">
      <c r="A33" s="13" t="s">
        <v>187</v>
      </c>
      <c r="B33" s="178" t="s">
        <v>567</v>
      </c>
      <c r="C33" s="558">
        <v>851511</v>
      </c>
      <c r="D33" s="541">
        <v>851511</v>
      </c>
      <c r="E33" s="482">
        <v>439250</v>
      </c>
      <c r="F33" s="610">
        <f>(E33/D33)</f>
        <v>0.5158477107165967</v>
      </c>
    </row>
    <row r="34" spans="1:6" s="177" customFormat="1" ht="12" customHeight="1">
      <c r="A34" s="12" t="s">
        <v>188</v>
      </c>
      <c r="B34" s="392" t="s">
        <v>484</v>
      </c>
      <c r="C34" s="533"/>
      <c r="D34" s="167"/>
      <c r="E34" s="570"/>
      <c r="F34" s="608"/>
    </row>
    <row r="35" spans="1:6" s="177" customFormat="1" ht="12" customHeight="1">
      <c r="A35" s="12" t="s">
        <v>189</v>
      </c>
      <c r="B35" s="392" t="s">
        <v>579</v>
      </c>
      <c r="C35" s="533">
        <v>13810218</v>
      </c>
      <c r="D35" s="460">
        <v>13810218</v>
      </c>
      <c r="E35" s="482">
        <v>5789747</v>
      </c>
      <c r="F35" s="597">
        <f>(E35/D35)</f>
        <v>0.41923646679581744</v>
      </c>
    </row>
    <row r="36" spans="1:6" s="177" customFormat="1" ht="12" customHeight="1">
      <c r="A36" s="12" t="s">
        <v>190</v>
      </c>
      <c r="B36" s="392" t="s">
        <v>485</v>
      </c>
      <c r="C36" s="533"/>
      <c r="D36" s="167"/>
      <c r="E36" s="570"/>
      <c r="F36" s="607"/>
    </row>
    <row r="37" spans="1:6" s="177" customFormat="1" ht="12" customHeight="1">
      <c r="A37" s="12" t="s">
        <v>486</v>
      </c>
      <c r="B37" s="392" t="s">
        <v>191</v>
      </c>
      <c r="C37" s="533">
        <v>2304218</v>
      </c>
      <c r="D37" s="167"/>
      <c r="E37" s="570"/>
      <c r="F37" s="608"/>
    </row>
    <row r="38" spans="1:6" s="177" customFormat="1" ht="12" customHeight="1">
      <c r="A38" s="12" t="s">
        <v>487</v>
      </c>
      <c r="B38" s="392" t="s">
        <v>565</v>
      </c>
      <c r="C38" s="533"/>
      <c r="D38" s="167"/>
      <c r="E38" s="570"/>
      <c r="F38" s="609"/>
    </row>
    <row r="39" spans="1:6" s="177" customFormat="1" ht="12" customHeight="1" thickBot="1">
      <c r="A39" s="14" t="s">
        <v>488</v>
      </c>
      <c r="B39" s="393" t="s">
        <v>608</v>
      </c>
      <c r="C39" s="557">
        <v>119532</v>
      </c>
      <c r="D39" s="555">
        <v>119532</v>
      </c>
      <c r="E39" s="482">
        <v>11557</v>
      </c>
      <c r="F39" s="611">
        <f>(E39/D39)</f>
        <v>0.09668540641836496</v>
      </c>
    </row>
    <row r="40" spans="1:6" s="177" customFormat="1" ht="12" customHeight="1" thickBot="1">
      <c r="A40" s="18" t="s">
        <v>13</v>
      </c>
      <c r="B40" s="19" t="s">
        <v>344</v>
      </c>
      <c r="C40" s="166">
        <f>SUM(C41:C51)</f>
        <v>11416912</v>
      </c>
      <c r="D40" s="166">
        <f>SUM(D41:D51)</f>
        <v>13540230</v>
      </c>
      <c r="E40" s="565">
        <f>SUM(E41:E51)</f>
        <v>5820455</v>
      </c>
      <c r="F40" s="591">
        <f>(E40/D40)</f>
        <v>0.42986382062933937</v>
      </c>
    </row>
    <row r="41" spans="1:6" s="177" customFormat="1" ht="12" customHeight="1">
      <c r="A41" s="13" t="s">
        <v>58</v>
      </c>
      <c r="B41" s="178" t="s">
        <v>194</v>
      </c>
      <c r="C41" s="559">
        <v>1240000</v>
      </c>
      <c r="D41" s="541">
        <v>1240000</v>
      </c>
      <c r="E41" s="573">
        <v>31496</v>
      </c>
      <c r="F41" s="610">
        <f>(E41/D41)</f>
        <v>0.0254</v>
      </c>
    </row>
    <row r="42" spans="1:6" s="177" customFormat="1" ht="12" customHeight="1">
      <c r="A42" s="12" t="s">
        <v>59</v>
      </c>
      <c r="B42" s="179" t="s">
        <v>195</v>
      </c>
      <c r="C42" s="533">
        <v>936787</v>
      </c>
      <c r="D42" s="460">
        <v>2054105</v>
      </c>
      <c r="E42" s="567">
        <v>851555</v>
      </c>
      <c r="F42" s="597">
        <f>(E42/D42)</f>
        <v>0.41456254670525605</v>
      </c>
    </row>
    <row r="43" spans="1:6" s="177" customFormat="1" ht="12" customHeight="1">
      <c r="A43" s="12" t="s">
        <v>60</v>
      </c>
      <c r="B43" s="179" t="s">
        <v>196</v>
      </c>
      <c r="C43" s="533"/>
      <c r="D43" s="167"/>
      <c r="E43" s="574"/>
      <c r="F43" s="608"/>
    </row>
    <row r="44" spans="1:6" s="177" customFormat="1" ht="12" customHeight="1">
      <c r="A44" s="12" t="s">
        <v>117</v>
      </c>
      <c r="B44" s="179" t="s">
        <v>197</v>
      </c>
      <c r="C44" s="533">
        <v>1603178</v>
      </c>
      <c r="D44" s="460">
        <v>1803178</v>
      </c>
      <c r="E44" s="567">
        <v>176371</v>
      </c>
      <c r="F44" s="597">
        <f>(E44/D44)</f>
        <v>0.09781119778524361</v>
      </c>
    </row>
    <row r="45" spans="1:6" s="177" customFormat="1" ht="12" customHeight="1">
      <c r="A45" s="12" t="s">
        <v>118</v>
      </c>
      <c r="B45" s="179" t="s">
        <v>198</v>
      </c>
      <c r="C45" s="533">
        <v>4853017</v>
      </c>
      <c r="D45" s="460">
        <v>4853017</v>
      </c>
      <c r="E45" s="567">
        <v>2734440</v>
      </c>
      <c r="F45" s="597">
        <f>(E45/D45)</f>
        <v>0.5634515601325938</v>
      </c>
    </row>
    <row r="46" spans="1:6" s="177" customFormat="1" ht="12" customHeight="1">
      <c r="A46" s="12" t="s">
        <v>119</v>
      </c>
      <c r="B46" s="179" t="s">
        <v>199</v>
      </c>
      <c r="C46" s="533">
        <v>1855871</v>
      </c>
      <c r="D46" s="460">
        <v>1855871</v>
      </c>
      <c r="E46" s="567">
        <v>1021103</v>
      </c>
      <c r="F46" s="597">
        <f>(E46/D46)</f>
        <v>0.5502014956858532</v>
      </c>
    </row>
    <row r="47" spans="1:6" s="177" customFormat="1" ht="12" customHeight="1">
      <c r="A47" s="12" t="s">
        <v>120</v>
      </c>
      <c r="B47" s="179" t="s">
        <v>200</v>
      </c>
      <c r="C47" s="533"/>
      <c r="D47" s="460">
        <v>806000</v>
      </c>
      <c r="E47" s="567">
        <v>806000</v>
      </c>
      <c r="F47" s="597">
        <f>(E47/D47)</f>
        <v>1</v>
      </c>
    </row>
    <row r="48" spans="1:6" s="177" customFormat="1" ht="12" customHeight="1">
      <c r="A48" s="12" t="s">
        <v>121</v>
      </c>
      <c r="B48" s="179" t="s">
        <v>489</v>
      </c>
      <c r="C48" s="533">
        <v>38808</v>
      </c>
      <c r="D48" s="460">
        <v>38808</v>
      </c>
      <c r="E48" s="567">
        <v>31449</v>
      </c>
      <c r="F48" s="597">
        <f>(E48/D48)</f>
        <v>0.810374149659864</v>
      </c>
    </row>
    <row r="49" spans="1:6" s="177" customFormat="1" ht="12" customHeight="1">
      <c r="A49" s="12" t="s">
        <v>192</v>
      </c>
      <c r="B49" s="179" t="s">
        <v>202</v>
      </c>
      <c r="C49" s="560"/>
      <c r="D49" s="170"/>
      <c r="E49" s="575"/>
      <c r="F49" s="597"/>
    </row>
    <row r="50" spans="1:6" s="177" customFormat="1" ht="12" customHeight="1">
      <c r="A50" s="14" t="s">
        <v>193</v>
      </c>
      <c r="B50" s="180" t="s">
        <v>346</v>
      </c>
      <c r="C50" s="561"/>
      <c r="D50" s="170"/>
      <c r="E50" s="575"/>
      <c r="F50" s="597"/>
    </row>
    <row r="51" spans="1:6" s="177" customFormat="1" ht="12" customHeight="1" thickBot="1">
      <c r="A51" s="14" t="s">
        <v>345</v>
      </c>
      <c r="B51" s="119" t="s">
        <v>203</v>
      </c>
      <c r="C51" s="562">
        <v>889251</v>
      </c>
      <c r="D51" s="555">
        <v>889251</v>
      </c>
      <c r="E51" s="576">
        <v>168041</v>
      </c>
      <c r="F51" s="611">
        <f>(E51/D51)</f>
        <v>0.18896914369508722</v>
      </c>
    </row>
    <row r="52" spans="1:6" s="177" customFormat="1" ht="12" customHeight="1" thickBot="1">
      <c r="A52" s="18" t="s">
        <v>14</v>
      </c>
      <c r="B52" s="19" t="s">
        <v>204</v>
      </c>
      <c r="C52" s="166">
        <f>SUM(C53:C57)</f>
        <v>0</v>
      </c>
      <c r="D52" s="166">
        <f>SUM(D53:D57)</f>
        <v>0</v>
      </c>
      <c r="E52" s="565">
        <f>SUM(E53:E57)</f>
        <v>0</v>
      </c>
      <c r="F52" s="590"/>
    </row>
    <row r="53" spans="1:6" s="177" customFormat="1" ht="12" customHeight="1">
      <c r="A53" s="13" t="s">
        <v>61</v>
      </c>
      <c r="B53" s="178" t="s">
        <v>208</v>
      </c>
      <c r="C53" s="215"/>
      <c r="D53" s="215"/>
      <c r="E53" s="577"/>
      <c r="F53" s="607"/>
    </row>
    <row r="54" spans="1:6" s="177" customFormat="1" ht="12" customHeight="1">
      <c r="A54" s="12" t="s">
        <v>62</v>
      </c>
      <c r="B54" s="179" t="s">
        <v>209</v>
      </c>
      <c r="C54" s="170"/>
      <c r="D54" s="170"/>
      <c r="E54" s="578"/>
      <c r="F54" s="608"/>
    </row>
    <row r="55" spans="1:6" s="177" customFormat="1" ht="12" customHeight="1">
      <c r="A55" s="12" t="s">
        <v>205</v>
      </c>
      <c r="B55" s="179" t="s">
        <v>210</v>
      </c>
      <c r="C55" s="170"/>
      <c r="D55" s="170"/>
      <c r="E55" s="578"/>
      <c r="F55" s="608"/>
    </row>
    <row r="56" spans="1:6" s="177" customFormat="1" ht="12" customHeight="1">
      <c r="A56" s="12" t="s">
        <v>206</v>
      </c>
      <c r="B56" s="179" t="s">
        <v>211</v>
      </c>
      <c r="C56" s="170"/>
      <c r="D56" s="170"/>
      <c r="E56" s="578"/>
      <c r="F56" s="608"/>
    </row>
    <row r="57" spans="1:6" s="177" customFormat="1" ht="12" customHeight="1" thickBot="1">
      <c r="A57" s="14" t="s">
        <v>207</v>
      </c>
      <c r="B57" s="119" t="s">
        <v>212</v>
      </c>
      <c r="C57" s="171"/>
      <c r="D57" s="171"/>
      <c r="E57" s="579"/>
      <c r="F57" s="609"/>
    </row>
    <row r="58" spans="1:6" s="177" customFormat="1" ht="12" customHeight="1" thickBot="1">
      <c r="A58" s="18" t="s">
        <v>122</v>
      </c>
      <c r="B58" s="19" t="s">
        <v>213</v>
      </c>
      <c r="C58" s="166">
        <f>SUM(C59:C61)</f>
        <v>0</v>
      </c>
      <c r="D58" s="166">
        <f>SUM(D59:D61)</f>
        <v>0</v>
      </c>
      <c r="E58" s="565">
        <f>SUM(E59:E61)</f>
        <v>0</v>
      </c>
      <c r="F58" s="590"/>
    </row>
    <row r="59" spans="1:6" s="177" customFormat="1" ht="12" customHeight="1">
      <c r="A59" s="13" t="s">
        <v>63</v>
      </c>
      <c r="B59" s="178" t="s">
        <v>214</v>
      </c>
      <c r="C59" s="168"/>
      <c r="D59" s="168"/>
      <c r="E59" s="569"/>
      <c r="F59" s="607"/>
    </row>
    <row r="60" spans="1:6" s="177" customFormat="1" ht="12" customHeight="1">
      <c r="A60" s="12" t="s">
        <v>64</v>
      </c>
      <c r="B60" s="179" t="s">
        <v>338</v>
      </c>
      <c r="C60" s="167"/>
      <c r="D60" s="167"/>
      <c r="E60" s="570"/>
      <c r="F60" s="608"/>
    </row>
    <row r="61" spans="1:6" s="177" customFormat="1" ht="12" customHeight="1">
      <c r="A61" s="12" t="s">
        <v>217</v>
      </c>
      <c r="B61" s="179" t="s">
        <v>215</v>
      </c>
      <c r="C61" s="167"/>
      <c r="D61" s="167"/>
      <c r="E61" s="570"/>
      <c r="F61" s="608"/>
    </row>
    <row r="62" spans="1:6" s="177" customFormat="1" ht="12" customHeight="1" thickBot="1">
      <c r="A62" s="14" t="s">
        <v>218</v>
      </c>
      <c r="B62" s="119" t="s">
        <v>216</v>
      </c>
      <c r="C62" s="169"/>
      <c r="D62" s="169"/>
      <c r="E62" s="571"/>
      <c r="F62" s="609"/>
    </row>
    <row r="63" spans="1:6" s="177" customFormat="1" ht="12" customHeight="1" thickBot="1">
      <c r="A63" s="18" t="s">
        <v>16</v>
      </c>
      <c r="B63" s="117" t="s">
        <v>219</v>
      </c>
      <c r="C63" s="166">
        <f>SUM(C64:C66)</f>
        <v>0</v>
      </c>
      <c r="D63" s="166">
        <f>SUM(D64:D66)</f>
        <v>0</v>
      </c>
      <c r="E63" s="565">
        <f>SUM(E64:E66)</f>
        <v>0</v>
      </c>
      <c r="F63" s="590"/>
    </row>
    <row r="64" spans="1:6" s="177" customFormat="1" ht="12" customHeight="1">
      <c r="A64" s="13" t="s">
        <v>123</v>
      </c>
      <c r="B64" s="178" t="s">
        <v>221</v>
      </c>
      <c r="C64" s="215"/>
      <c r="D64" s="215"/>
      <c r="E64" s="577"/>
      <c r="F64" s="607"/>
    </row>
    <row r="65" spans="1:6" s="177" customFormat="1" ht="12" customHeight="1">
      <c r="A65" s="12" t="s">
        <v>124</v>
      </c>
      <c r="B65" s="179" t="s">
        <v>339</v>
      </c>
      <c r="C65" s="170"/>
      <c r="D65" s="170"/>
      <c r="E65" s="578"/>
      <c r="F65" s="608"/>
    </row>
    <row r="66" spans="1:6" s="177" customFormat="1" ht="12" customHeight="1">
      <c r="A66" s="12" t="s">
        <v>155</v>
      </c>
      <c r="B66" s="179" t="s">
        <v>222</v>
      </c>
      <c r="C66" s="170"/>
      <c r="D66" s="170"/>
      <c r="E66" s="578"/>
      <c r="F66" s="608"/>
    </row>
    <row r="67" spans="1:6" s="177" customFormat="1" ht="12" customHeight="1" thickBot="1">
      <c r="A67" s="14" t="s">
        <v>220</v>
      </c>
      <c r="B67" s="119" t="s">
        <v>223</v>
      </c>
      <c r="C67" s="170"/>
      <c r="D67" s="170"/>
      <c r="E67" s="578"/>
      <c r="F67" s="608"/>
    </row>
    <row r="68" spans="1:6" s="177" customFormat="1" ht="12" customHeight="1" thickBot="1">
      <c r="A68" s="227" t="s">
        <v>386</v>
      </c>
      <c r="B68" s="19" t="s">
        <v>224</v>
      </c>
      <c r="C68" s="172">
        <f>+C11+C18+C25+C32+C40+C52+C58+C63</f>
        <v>137766892</v>
      </c>
      <c r="D68" s="172">
        <f>+D11+D18+D25+D32+D40+D52+D58+D63</f>
        <v>505338607</v>
      </c>
      <c r="E68" s="572">
        <f>+E11+E18+E25+E32+E40+E52+E58+E63</f>
        <v>417842294</v>
      </c>
      <c r="F68" s="599">
        <f>(E68/D68)</f>
        <v>0.8268560688061579</v>
      </c>
    </row>
    <row r="69" spans="1:6" s="177" customFormat="1" ht="12" customHeight="1" thickBot="1">
      <c r="A69" s="216" t="s">
        <v>225</v>
      </c>
      <c r="B69" s="117" t="s">
        <v>226</v>
      </c>
      <c r="C69" s="166">
        <f>SUM(C70:C72)</f>
        <v>0</v>
      </c>
      <c r="D69" s="166">
        <f>SUM(D70:D72)</f>
        <v>0</v>
      </c>
      <c r="E69" s="565">
        <f>SUM(E70:E72)</f>
        <v>0</v>
      </c>
      <c r="F69" s="608"/>
    </row>
    <row r="70" spans="1:6" s="177" customFormat="1" ht="12" customHeight="1">
      <c r="A70" s="13" t="s">
        <v>253</v>
      </c>
      <c r="B70" s="178" t="s">
        <v>227</v>
      </c>
      <c r="C70" s="170"/>
      <c r="D70" s="170"/>
      <c r="E70" s="578"/>
      <c r="F70" s="608"/>
    </row>
    <row r="71" spans="1:6" s="177" customFormat="1" ht="12" customHeight="1">
      <c r="A71" s="12" t="s">
        <v>262</v>
      </c>
      <c r="B71" s="179" t="s">
        <v>228</v>
      </c>
      <c r="C71" s="170"/>
      <c r="D71" s="170"/>
      <c r="E71" s="578"/>
      <c r="F71" s="608"/>
    </row>
    <row r="72" spans="1:6" s="177" customFormat="1" ht="12" customHeight="1" thickBot="1">
      <c r="A72" s="14" t="s">
        <v>263</v>
      </c>
      <c r="B72" s="224" t="s">
        <v>371</v>
      </c>
      <c r="C72" s="171"/>
      <c r="D72" s="171"/>
      <c r="E72" s="579"/>
      <c r="F72" s="609"/>
    </row>
    <row r="73" spans="1:6" s="177" customFormat="1" ht="12" customHeight="1" thickBot="1">
      <c r="A73" s="216" t="s">
        <v>229</v>
      </c>
      <c r="B73" s="117" t="s">
        <v>230</v>
      </c>
      <c r="C73" s="166">
        <f>SUM(C74:C77)</f>
        <v>0</v>
      </c>
      <c r="D73" s="166">
        <f>SUM(D74:D77)</f>
        <v>0</v>
      </c>
      <c r="E73" s="565">
        <f>SUM(E74:E77)</f>
        <v>0</v>
      </c>
      <c r="F73" s="590"/>
    </row>
    <row r="74" spans="1:6" s="177" customFormat="1" ht="12" customHeight="1">
      <c r="A74" s="13" t="s">
        <v>100</v>
      </c>
      <c r="B74" s="289" t="s">
        <v>231</v>
      </c>
      <c r="C74" s="215"/>
      <c r="D74" s="215"/>
      <c r="E74" s="577"/>
      <c r="F74" s="607"/>
    </row>
    <row r="75" spans="1:6" s="177" customFormat="1" ht="12" customHeight="1">
      <c r="A75" s="12" t="s">
        <v>101</v>
      </c>
      <c r="B75" s="289" t="s">
        <v>496</v>
      </c>
      <c r="C75" s="170"/>
      <c r="D75" s="170"/>
      <c r="E75" s="578"/>
      <c r="F75" s="608"/>
    </row>
    <row r="76" spans="1:6" s="177" customFormat="1" ht="12" customHeight="1">
      <c r="A76" s="12" t="s">
        <v>254</v>
      </c>
      <c r="B76" s="289" t="s">
        <v>232</v>
      </c>
      <c r="C76" s="170"/>
      <c r="D76" s="170"/>
      <c r="E76" s="578"/>
      <c r="F76" s="608"/>
    </row>
    <row r="77" spans="1:6" s="177" customFormat="1" ht="12" customHeight="1" thickBot="1">
      <c r="A77" s="14" t="s">
        <v>255</v>
      </c>
      <c r="B77" s="290" t="s">
        <v>497</v>
      </c>
      <c r="C77" s="170"/>
      <c r="D77" s="170"/>
      <c r="E77" s="578"/>
      <c r="F77" s="608"/>
    </row>
    <row r="78" spans="1:6" s="177" customFormat="1" ht="12" customHeight="1" thickBot="1">
      <c r="A78" s="216" t="s">
        <v>233</v>
      </c>
      <c r="B78" s="117" t="s">
        <v>234</v>
      </c>
      <c r="C78" s="166">
        <f>SUM(C79:C80)</f>
        <v>105585445</v>
      </c>
      <c r="D78" s="166">
        <f>SUM(D79:D80)</f>
        <v>110762250</v>
      </c>
      <c r="E78" s="565">
        <f>SUM(E79:E80)</f>
        <v>110762250</v>
      </c>
      <c r="F78" s="591">
        <f>(E78/D78)</f>
        <v>1</v>
      </c>
    </row>
    <row r="79" spans="1:6" s="177" customFormat="1" ht="12" customHeight="1">
      <c r="A79" s="13" t="s">
        <v>256</v>
      </c>
      <c r="B79" s="178" t="s">
        <v>235</v>
      </c>
      <c r="C79" s="600">
        <v>105585445</v>
      </c>
      <c r="D79" s="541">
        <v>110762250</v>
      </c>
      <c r="E79" s="482">
        <v>110762250</v>
      </c>
      <c r="F79" s="610">
        <f>(E79/D79)</f>
        <v>1</v>
      </c>
    </row>
    <row r="80" spans="1:6" s="177" customFormat="1" ht="12" customHeight="1" thickBot="1">
      <c r="A80" s="14" t="s">
        <v>257</v>
      </c>
      <c r="B80" s="119" t="s">
        <v>236</v>
      </c>
      <c r="C80" s="171"/>
      <c r="D80" s="171"/>
      <c r="E80" s="579"/>
      <c r="F80" s="612"/>
    </row>
    <row r="81" spans="1:6" s="177" customFormat="1" ht="12" customHeight="1" thickBot="1">
      <c r="A81" s="216" t="s">
        <v>237</v>
      </c>
      <c r="B81" s="117" t="s">
        <v>238</v>
      </c>
      <c r="C81" s="166">
        <f>SUM(C82:C84)</f>
        <v>0</v>
      </c>
      <c r="D81" s="166">
        <f>SUM(D82:D84)</f>
        <v>0</v>
      </c>
      <c r="E81" s="565">
        <f>SUM(E82:E84)</f>
        <v>0</v>
      </c>
      <c r="F81" s="590"/>
    </row>
    <row r="82" spans="1:6" s="177" customFormat="1" ht="12" customHeight="1">
      <c r="A82" s="13" t="s">
        <v>258</v>
      </c>
      <c r="B82" s="178" t="s">
        <v>239</v>
      </c>
      <c r="C82" s="215"/>
      <c r="D82" s="215"/>
      <c r="E82" s="577"/>
      <c r="F82" s="607"/>
    </row>
    <row r="83" spans="1:6" s="177" customFormat="1" ht="12" customHeight="1">
      <c r="A83" s="12" t="s">
        <v>259</v>
      </c>
      <c r="B83" s="179" t="s">
        <v>240</v>
      </c>
      <c r="C83" s="170"/>
      <c r="D83" s="170"/>
      <c r="E83" s="578"/>
      <c r="F83" s="608"/>
    </row>
    <row r="84" spans="1:6" s="177" customFormat="1" ht="12" customHeight="1" thickBot="1">
      <c r="A84" s="14" t="s">
        <v>260</v>
      </c>
      <c r="B84" s="119" t="s">
        <v>498</v>
      </c>
      <c r="C84" s="171"/>
      <c r="D84" s="171"/>
      <c r="E84" s="579"/>
      <c r="F84" s="609"/>
    </row>
    <row r="85" spans="1:6" s="177" customFormat="1" ht="12" customHeight="1" thickBot="1">
      <c r="A85" s="216" t="s">
        <v>241</v>
      </c>
      <c r="B85" s="117" t="s">
        <v>261</v>
      </c>
      <c r="C85" s="166">
        <f>SUM(C86:C89)</f>
        <v>0</v>
      </c>
      <c r="D85" s="166">
        <f>SUM(D86:D89)</f>
        <v>0</v>
      </c>
      <c r="E85" s="565">
        <f>SUM(E86:E89)</f>
        <v>0</v>
      </c>
      <c r="F85" s="590"/>
    </row>
    <row r="86" spans="1:6" s="177" customFormat="1" ht="12" customHeight="1">
      <c r="A86" s="181" t="s">
        <v>242</v>
      </c>
      <c r="B86" s="178" t="s">
        <v>243</v>
      </c>
      <c r="C86" s="215"/>
      <c r="D86" s="215"/>
      <c r="E86" s="577"/>
      <c r="F86" s="607"/>
    </row>
    <row r="87" spans="1:6" s="177" customFormat="1" ht="12" customHeight="1">
      <c r="A87" s="182" t="s">
        <v>244</v>
      </c>
      <c r="B87" s="179" t="s">
        <v>245</v>
      </c>
      <c r="C87" s="170"/>
      <c r="D87" s="170"/>
      <c r="E87" s="578"/>
      <c r="F87" s="608"/>
    </row>
    <row r="88" spans="1:6" s="177" customFormat="1" ht="12" customHeight="1">
      <c r="A88" s="182" t="s">
        <v>246</v>
      </c>
      <c r="B88" s="179" t="s">
        <v>247</v>
      </c>
      <c r="C88" s="170"/>
      <c r="D88" s="170"/>
      <c r="E88" s="578"/>
      <c r="F88" s="608"/>
    </row>
    <row r="89" spans="1:6" s="177" customFormat="1" ht="12" customHeight="1" thickBot="1">
      <c r="A89" s="183" t="s">
        <v>248</v>
      </c>
      <c r="B89" s="119" t="s">
        <v>249</v>
      </c>
      <c r="C89" s="171"/>
      <c r="D89" s="171"/>
      <c r="E89" s="579"/>
      <c r="F89" s="609"/>
    </row>
    <row r="90" spans="1:6" s="177" customFormat="1" ht="12" customHeight="1" thickBot="1">
      <c r="A90" s="216" t="s">
        <v>250</v>
      </c>
      <c r="B90" s="117" t="s">
        <v>385</v>
      </c>
      <c r="C90" s="218"/>
      <c r="D90" s="218"/>
      <c r="E90" s="580"/>
      <c r="F90" s="590"/>
    </row>
    <row r="91" spans="1:6" s="177" customFormat="1" ht="13.5" customHeight="1" thickBot="1">
      <c r="A91" s="217" t="s">
        <v>252</v>
      </c>
      <c r="B91" s="547" t="s">
        <v>251</v>
      </c>
      <c r="C91" s="601"/>
      <c r="D91" s="601"/>
      <c r="E91" s="602"/>
      <c r="F91" s="607"/>
    </row>
    <row r="92" spans="1:6" s="177" customFormat="1" ht="15.75" customHeight="1" thickBot="1">
      <c r="A92" s="216" t="s">
        <v>264</v>
      </c>
      <c r="B92" s="184" t="s">
        <v>388</v>
      </c>
      <c r="C92" s="172">
        <f>+C69+C73+C78+C81+C85+C91+C90</f>
        <v>105585445</v>
      </c>
      <c r="D92" s="172">
        <f>+D69+D73+D78+D81+D85+D91+D90</f>
        <v>110762250</v>
      </c>
      <c r="E92" s="572">
        <f>+E69+E73+E78+E81+E85+E91+E90</f>
        <v>110762250</v>
      </c>
      <c r="F92" s="591">
        <f>(E92/D92)</f>
        <v>1</v>
      </c>
    </row>
    <row r="93" spans="1:6" s="177" customFormat="1" ht="25.5" customHeight="1" thickBot="1">
      <c r="A93" s="217" t="s">
        <v>387</v>
      </c>
      <c r="B93" s="185" t="s">
        <v>389</v>
      </c>
      <c r="C93" s="172">
        <f>+C68+C92</f>
        <v>243352337</v>
      </c>
      <c r="D93" s="172">
        <f>+D68+D92</f>
        <v>616100857</v>
      </c>
      <c r="E93" s="572">
        <f>+E68+E92</f>
        <v>528604544</v>
      </c>
      <c r="F93" s="591">
        <f>(E93/D93)</f>
        <v>0.8579837830025937</v>
      </c>
    </row>
    <row r="94" spans="1:3" s="177" customFormat="1" ht="15" customHeight="1">
      <c r="A94" s="3"/>
      <c r="B94" s="4"/>
      <c r="C94" s="121"/>
    </row>
    <row r="95" spans="1:5" ht="16.5" customHeight="1">
      <c r="A95" s="677" t="s">
        <v>37</v>
      </c>
      <c r="B95" s="677"/>
      <c r="C95" s="677"/>
      <c r="D95" s="677"/>
      <c r="E95" s="677"/>
    </row>
    <row r="96" spans="1:5" s="186" customFormat="1" ht="16.5" customHeight="1" thickBot="1">
      <c r="A96" s="680" t="s">
        <v>104</v>
      </c>
      <c r="B96" s="680"/>
      <c r="C96" s="614"/>
      <c r="E96" s="614" t="str">
        <f>E7</f>
        <v> Forintban!</v>
      </c>
    </row>
    <row r="97" spans="1:6" ht="15.75">
      <c r="A97" s="687" t="s">
        <v>53</v>
      </c>
      <c r="B97" s="689" t="s">
        <v>428</v>
      </c>
      <c r="C97" s="672" t="str">
        <f>+CONCATENATE(LEFT(IB_ÖSSZEFÜGGÉSEK!A6,4),". évi")</f>
        <v>2020. évi</v>
      </c>
      <c r="D97" s="673"/>
      <c r="E97" s="674"/>
      <c r="F97" s="617"/>
    </row>
    <row r="98" spans="1:6" ht="24.75" thickBot="1">
      <c r="A98" s="688"/>
      <c r="B98" s="690"/>
      <c r="C98" s="237" t="s">
        <v>426</v>
      </c>
      <c r="D98" s="236" t="s">
        <v>427</v>
      </c>
      <c r="E98" s="563" t="str">
        <f>+CONCATENATE(IB_ALAPADATOK!B7,IB_ALAPADATOK!C9," teljesítés")</f>
        <v>2020. VII. 31. teljesítés</v>
      </c>
      <c r="F98" s="618"/>
    </row>
    <row r="99" spans="1:6" s="176" customFormat="1" ht="12" customHeight="1" thickBot="1">
      <c r="A99" s="546" t="s">
        <v>397</v>
      </c>
      <c r="B99" s="615" t="s">
        <v>398</v>
      </c>
      <c r="C99" s="615" t="s">
        <v>399</v>
      </c>
      <c r="D99" s="615" t="s">
        <v>401</v>
      </c>
      <c r="E99" s="616" t="s">
        <v>400</v>
      </c>
      <c r="F99" s="623"/>
    </row>
    <row r="100" spans="1:6" ht="12" customHeight="1" thickBot="1">
      <c r="A100" s="18" t="s">
        <v>9</v>
      </c>
      <c r="B100" s="23" t="s">
        <v>347</v>
      </c>
      <c r="C100" s="166">
        <f>C101+C102+C103+C104+C105+C118</f>
        <v>135552795</v>
      </c>
      <c r="D100" s="166">
        <f>D101+D102+D103+D104+D105+D118</f>
        <v>184070015</v>
      </c>
      <c r="E100" s="565">
        <f>E101+E102+E103+E104+E105+E118</f>
        <v>69174730</v>
      </c>
      <c r="F100" s="591">
        <f aca="true" t="shared" si="1" ref="F100:F106">(E100/D100)</f>
        <v>0.37580661901939866</v>
      </c>
    </row>
    <row r="101" spans="1:6" ht="12" customHeight="1">
      <c r="A101" s="13" t="s">
        <v>65</v>
      </c>
      <c r="B101" s="7" t="s">
        <v>38</v>
      </c>
      <c r="C101" s="559">
        <v>44147197</v>
      </c>
      <c r="D101" s="490">
        <v>51376225</v>
      </c>
      <c r="E101" s="613">
        <v>26594867</v>
      </c>
      <c r="F101" s="610">
        <f t="shared" si="1"/>
        <v>0.517649301792804</v>
      </c>
    </row>
    <row r="102" spans="1:6" ht="12" customHeight="1">
      <c r="A102" s="12" t="s">
        <v>66</v>
      </c>
      <c r="B102" s="6" t="s">
        <v>125</v>
      </c>
      <c r="C102" s="533">
        <v>6017775</v>
      </c>
      <c r="D102" s="414">
        <v>12217775</v>
      </c>
      <c r="E102" s="434">
        <v>3418860</v>
      </c>
      <c r="F102" s="597">
        <f t="shared" si="1"/>
        <v>0.2798267278616606</v>
      </c>
    </row>
    <row r="103" spans="1:6" ht="12" customHeight="1">
      <c r="A103" s="12" t="s">
        <v>67</v>
      </c>
      <c r="B103" s="6" t="s">
        <v>92</v>
      </c>
      <c r="C103" s="557">
        <v>61824913</v>
      </c>
      <c r="D103" s="414">
        <v>96394887</v>
      </c>
      <c r="E103" s="434">
        <v>26306705</v>
      </c>
      <c r="F103" s="597">
        <f t="shared" si="1"/>
        <v>0.2729056054601734</v>
      </c>
    </row>
    <row r="104" spans="1:6" ht="12" customHeight="1">
      <c r="A104" s="12" t="s">
        <v>68</v>
      </c>
      <c r="B104" s="9" t="s">
        <v>126</v>
      </c>
      <c r="C104" s="557">
        <v>3060000</v>
      </c>
      <c r="D104" s="414">
        <v>2935000</v>
      </c>
      <c r="E104" s="434">
        <v>1775442</v>
      </c>
      <c r="F104" s="597">
        <f t="shared" si="1"/>
        <v>0.6049206132879046</v>
      </c>
    </row>
    <row r="105" spans="1:6" ht="12" customHeight="1">
      <c r="A105" s="12" t="s">
        <v>77</v>
      </c>
      <c r="B105" s="17" t="s">
        <v>127</v>
      </c>
      <c r="C105" s="557">
        <v>20502910</v>
      </c>
      <c r="D105" s="414">
        <v>21146128</v>
      </c>
      <c r="E105" s="434">
        <v>11078856</v>
      </c>
      <c r="F105" s="597">
        <f t="shared" si="1"/>
        <v>0.5239188942770043</v>
      </c>
    </row>
    <row r="106" spans="1:6" ht="12" customHeight="1">
      <c r="A106" s="12" t="s">
        <v>69</v>
      </c>
      <c r="B106" s="6" t="s">
        <v>352</v>
      </c>
      <c r="C106" s="557"/>
      <c r="D106" s="414">
        <v>367826</v>
      </c>
      <c r="E106" s="434">
        <v>367513</v>
      </c>
      <c r="F106" s="597">
        <f t="shared" si="1"/>
        <v>0.9991490541723532</v>
      </c>
    </row>
    <row r="107" spans="1:6" ht="12" customHeight="1">
      <c r="A107" s="12" t="s">
        <v>70</v>
      </c>
      <c r="B107" s="63" t="s">
        <v>351</v>
      </c>
      <c r="C107" s="557"/>
      <c r="D107" s="167"/>
      <c r="E107" s="574"/>
      <c r="F107" s="624"/>
    </row>
    <row r="108" spans="1:6" ht="12" customHeight="1">
      <c r="A108" s="12" t="s">
        <v>78</v>
      </c>
      <c r="B108" s="63" t="s">
        <v>350</v>
      </c>
      <c r="C108" s="557"/>
      <c r="D108" s="167"/>
      <c r="E108" s="574"/>
      <c r="F108" s="624"/>
    </row>
    <row r="109" spans="1:6" ht="12" customHeight="1">
      <c r="A109" s="12" t="s">
        <v>79</v>
      </c>
      <c r="B109" s="61" t="s">
        <v>267</v>
      </c>
      <c r="C109" s="557"/>
      <c r="D109" s="167"/>
      <c r="E109" s="574"/>
      <c r="F109" s="624"/>
    </row>
    <row r="110" spans="1:6" ht="12" customHeight="1">
      <c r="A110" s="12" t="s">
        <v>80</v>
      </c>
      <c r="B110" s="62" t="s">
        <v>268</v>
      </c>
      <c r="C110" s="557"/>
      <c r="D110" s="167"/>
      <c r="E110" s="574"/>
      <c r="F110" s="624"/>
    </row>
    <row r="111" spans="1:6" ht="12" customHeight="1">
      <c r="A111" s="12" t="s">
        <v>81</v>
      </c>
      <c r="B111" s="62" t="s">
        <v>269</v>
      </c>
      <c r="C111" s="557"/>
      <c r="D111" s="167"/>
      <c r="E111" s="574"/>
      <c r="F111" s="624"/>
    </row>
    <row r="112" spans="1:6" ht="12" customHeight="1">
      <c r="A112" s="12" t="s">
        <v>83</v>
      </c>
      <c r="B112" s="61" t="s">
        <v>270</v>
      </c>
      <c r="C112" s="556">
        <v>20299510</v>
      </c>
      <c r="D112" s="414">
        <v>20468902</v>
      </c>
      <c r="E112" s="434">
        <v>10478418</v>
      </c>
      <c r="F112" s="597">
        <f>(E112/D112)</f>
        <v>0.5119189099640029</v>
      </c>
    </row>
    <row r="113" spans="1:6" ht="12" customHeight="1">
      <c r="A113" s="12" t="s">
        <v>128</v>
      </c>
      <c r="B113" s="61" t="s">
        <v>271</v>
      </c>
      <c r="C113" s="557"/>
      <c r="D113" s="167"/>
      <c r="E113" s="574"/>
      <c r="F113" s="624"/>
    </row>
    <row r="114" spans="1:6" ht="12" customHeight="1">
      <c r="A114" s="12" t="s">
        <v>265</v>
      </c>
      <c r="B114" s="62" t="s">
        <v>272</v>
      </c>
      <c r="C114" s="557"/>
      <c r="D114" s="167"/>
      <c r="E114" s="574"/>
      <c r="F114" s="624"/>
    </row>
    <row r="115" spans="1:6" ht="12" customHeight="1">
      <c r="A115" s="11" t="s">
        <v>266</v>
      </c>
      <c r="B115" s="63" t="s">
        <v>273</v>
      </c>
      <c r="C115" s="557"/>
      <c r="D115" s="167"/>
      <c r="E115" s="574"/>
      <c r="F115" s="624"/>
    </row>
    <row r="116" spans="1:6" ht="12" customHeight="1">
      <c r="A116" s="12" t="s">
        <v>348</v>
      </c>
      <c r="B116" s="63" t="s">
        <v>274</v>
      </c>
      <c r="C116" s="557"/>
      <c r="D116" s="167"/>
      <c r="E116" s="574"/>
      <c r="F116" s="624"/>
    </row>
    <row r="117" spans="1:6" ht="12" customHeight="1">
      <c r="A117" s="14" t="s">
        <v>349</v>
      </c>
      <c r="B117" s="63" t="s">
        <v>275</v>
      </c>
      <c r="C117" s="533">
        <v>203400</v>
      </c>
      <c r="D117" s="414">
        <v>309400</v>
      </c>
      <c r="E117" s="434">
        <v>232925</v>
      </c>
      <c r="F117" s="597">
        <f>(E117/D117)</f>
        <v>0.7528280542986425</v>
      </c>
    </row>
    <row r="118" spans="1:6" ht="12" customHeight="1">
      <c r="A118" s="12" t="s">
        <v>353</v>
      </c>
      <c r="B118" s="9" t="s">
        <v>39</v>
      </c>
      <c r="C118" s="167"/>
      <c r="D118" s="167"/>
      <c r="E118" s="570"/>
      <c r="F118" s="624"/>
    </row>
    <row r="119" spans="1:6" ht="12" customHeight="1">
      <c r="A119" s="12" t="s">
        <v>354</v>
      </c>
      <c r="B119" s="6" t="s">
        <v>356</v>
      </c>
      <c r="C119" s="167"/>
      <c r="D119" s="167"/>
      <c r="E119" s="570"/>
      <c r="F119" s="624"/>
    </row>
    <row r="120" spans="1:6" ht="12" customHeight="1" thickBot="1">
      <c r="A120" s="16" t="s">
        <v>355</v>
      </c>
      <c r="B120" s="226" t="s">
        <v>357</v>
      </c>
      <c r="C120" s="231"/>
      <c r="D120" s="231"/>
      <c r="E120" s="582"/>
      <c r="F120" s="624"/>
    </row>
    <row r="121" spans="1:6" ht="12" customHeight="1" thickBot="1">
      <c r="A121" s="18" t="s">
        <v>10</v>
      </c>
      <c r="B121" s="23" t="s">
        <v>276</v>
      </c>
      <c r="C121" s="166">
        <f>+C122+C124+C126</f>
        <v>106349620</v>
      </c>
      <c r="D121" s="166">
        <f>+D122+D124+D126</f>
        <v>430580920</v>
      </c>
      <c r="E121" s="565">
        <f>+E122+E124+E126</f>
        <v>35586300</v>
      </c>
      <c r="F121" s="591">
        <f>(E121/D121)</f>
        <v>0.08264718278738407</v>
      </c>
    </row>
    <row r="122" spans="1:6" ht="12" customHeight="1">
      <c r="A122" s="13" t="s">
        <v>71</v>
      </c>
      <c r="B122" s="7" t="s">
        <v>154</v>
      </c>
      <c r="C122" s="559">
        <v>103013620</v>
      </c>
      <c r="D122" s="541">
        <v>88687792</v>
      </c>
      <c r="E122" s="573">
        <v>1508500</v>
      </c>
      <c r="F122" s="610">
        <f>(E122/D122)</f>
        <v>0.017009105379464175</v>
      </c>
    </row>
    <row r="123" spans="1:6" ht="12" customHeight="1">
      <c r="A123" s="13" t="s">
        <v>72</v>
      </c>
      <c r="B123" s="10" t="s">
        <v>280</v>
      </c>
      <c r="C123" s="559"/>
      <c r="D123" s="167"/>
      <c r="E123" s="574"/>
      <c r="F123" s="624"/>
    </row>
    <row r="124" spans="1:6" ht="12" customHeight="1">
      <c r="A124" s="13" t="s">
        <v>73</v>
      </c>
      <c r="B124" s="10" t="s">
        <v>129</v>
      </c>
      <c r="C124" s="21">
        <v>3336000</v>
      </c>
      <c r="D124" s="460">
        <v>341893128</v>
      </c>
      <c r="E124" s="567">
        <v>34077800</v>
      </c>
      <c r="F124" s="597">
        <f>(E124/D124)</f>
        <v>0.09967383725829085</v>
      </c>
    </row>
    <row r="125" spans="1:6" ht="12" customHeight="1">
      <c r="A125" s="13" t="s">
        <v>74</v>
      </c>
      <c r="B125" s="10" t="s">
        <v>281</v>
      </c>
      <c r="C125" s="167"/>
      <c r="D125" s="241"/>
      <c r="E125" s="570"/>
      <c r="F125" s="625"/>
    </row>
    <row r="126" spans="1:6" ht="12" customHeight="1">
      <c r="A126" s="13" t="s">
        <v>75</v>
      </c>
      <c r="B126" s="119" t="s">
        <v>156</v>
      </c>
      <c r="C126" s="167"/>
      <c r="D126" s="241"/>
      <c r="E126" s="570"/>
      <c r="F126" s="624"/>
    </row>
    <row r="127" spans="1:6" ht="12" customHeight="1">
      <c r="A127" s="13" t="s">
        <v>82</v>
      </c>
      <c r="B127" s="118" t="s">
        <v>340</v>
      </c>
      <c r="C127" s="167"/>
      <c r="D127" s="241"/>
      <c r="E127" s="570"/>
      <c r="F127" s="624"/>
    </row>
    <row r="128" spans="1:6" ht="12" customHeight="1">
      <c r="A128" s="13" t="s">
        <v>84</v>
      </c>
      <c r="B128" s="174" t="s">
        <v>286</v>
      </c>
      <c r="C128" s="167"/>
      <c r="D128" s="241"/>
      <c r="E128" s="570"/>
      <c r="F128" s="624"/>
    </row>
    <row r="129" spans="1:6" ht="15.75">
      <c r="A129" s="13" t="s">
        <v>130</v>
      </c>
      <c r="B129" s="62" t="s">
        <v>269</v>
      </c>
      <c r="C129" s="167"/>
      <c r="D129" s="241"/>
      <c r="E129" s="570"/>
      <c r="F129" s="624"/>
    </row>
    <row r="130" spans="1:6" ht="12" customHeight="1">
      <c r="A130" s="13" t="s">
        <v>131</v>
      </c>
      <c r="B130" s="62" t="s">
        <v>285</v>
      </c>
      <c r="C130" s="167"/>
      <c r="D130" s="241"/>
      <c r="E130" s="570"/>
      <c r="F130" s="624"/>
    </row>
    <row r="131" spans="1:6" ht="12" customHeight="1">
      <c r="A131" s="13" t="s">
        <v>132</v>
      </c>
      <c r="B131" s="62" t="s">
        <v>284</v>
      </c>
      <c r="C131" s="167"/>
      <c r="D131" s="241"/>
      <c r="E131" s="570"/>
      <c r="F131" s="624"/>
    </row>
    <row r="132" spans="1:6" ht="12" customHeight="1">
      <c r="A132" s="13" t="s">
        <v>277</v>
      </c>
      <c r="B132" s="62" t="s">
        <v>272</v>
      </c>
      <c r="C132" s="167"/>
      <c r="D132" s="241"/>
      <c r="E132" s="570"/>
      <c r="F132" s="624"/>
    </row>
    <row r="133" spans="1:6" ht="12" customHeight="1">
      <c r="A133" s="13" t="s">
        <v>278</v>
      </c>
      <c r="B133" s="62" t="s">
        <v>283</v>
      </c>
      <c r="C133" s="167"/>
      <c r="D133" s="241"/>
      <c r="E133" s="570"/>
      <c r="F133" s="624"/>
    </row>
    <row r="134" spans="1:6" ht="16.5" thickBot="1">
      <c r="A134" s="11" t="s">
        <v>279</v>
      </c>
      <c r="B134" s="62" t="s">
        <v>282</v>
      </c>
      <c r="C134" s="169"/>
      <c r="D134" s="242"/>
      <c r="E134" s="571"/>
      <c r="F134" s="624"/>
    </row>
    <row r="135" spans="1:6" ht="12" customHeight="1" thickBot="1">
      <c r="A135" s="18" t="s">
        <v>11</v>
      </c>
      <c r="B135" s="56" t="s">
        <v>358</v>
      </c>
      <c r="C135" s="166">
        <f>+C100+C121</f>
        <v>241902415</v>
      </c>
      <c r="D135" s="239">
        <f>+D100+D121</f>
        <v>614650935</v>
      </c>
      <c r="E135" s="565">
        <f>+E100+E121</f>
        <v>104761030</v>
      </c>
      <c r="F135" s="591">
        <f>(E135/D135)</f>
        <v>0.17043987739154745</v>
      </c>
    </row>
    <row r="136" spans="1:6" ht="12" customHeight="1" thickBot="1">
      <c r="A136" s="18" t="s">
        <v>12</v>
      </c>
      <c r="B136" s="56" t="s">
        <v>429</v>
      </c>
      <c r="C136" s="166">
        <f>+C137+C138+C139</f>
        <v>0</v>
      </c>
      <c r="D136" s="239">
        <f>+D137+D138+D139</f>
        <v>0</v>
      </c>
      <c r="E136" s="565">
        <f>+E137+E138+E139</f>
        <v>0</v>
      </c>
      <c r="F136" s="619"/>
    </row>
    <row r="137" spans="1:6" ht="12" customHeight="1">
      <c r="A137" s="13" t="s">
        <v>187</v>
      </c>
      <c r="B137" s="5" t="s">
        <v>366</v>
      </c>
      <c r="C137" s="168"/>
      <c r="D137" s="240"/>
      <c r="E137" s="569"/>
      <c r="F137" s="625"/>
    </row>
    <row r="138" spans="1:6" ht="12" customHeight="1">
      <c r="A138" s="13" t="s">
        <v>188</v>
      </c>
      <c r="B138" s="10" t="s">
        <v>367</v>
      </c>
      <c r="C138" s="167"/>
      <c r="D138" s="241"/>
      <c r="E138" s="570"/>
      <c r="F138" s="624"/>
    </row>
    <row r="139" spans="1:6" ht="12" customHeight="1" thickBot="1">
      <c r="A139" s="11" t="s">
        <v>189</v>
      </c>
      <c r="B139" s="10" t="s">
        <v>368</v>
      </c>
      <c r="C139" s="169"/>
      <c r="D139" s="242"/>
      <c r="E139" s="571"/>
      <c r="F139" s="626"/>
    </row>
    <row r="140" spans="1:6" ht="12" customHeight="1" thickBot="1">
      <c r="A140" s="18" t="s">
        <v>13</v>
      </c>
      <c r="B140" s="56" t="s">
        <v>360</v>
      </c>
      <c r="C140" s="166">
        <f>SUM(C141:C146)</f>
        <v>0</v>
      </c>
      <c r="D140" s="239">
        <f>SUM(D141:D146)</f>
        <v>0</v>
      </c>
      <c r="E140" s="565">
        <f>SUM(E141:E146)</f>
        <v>0</v>
      </c>
      <c r="F140" s="619"/>
    </row>
    <row r="141" spans="1:6" ht="12" customHeight="1">
      <c r="A141" s="13" t="s">
        <v>58</v>
      </c>
      <c r="B141" s="7" t="s">
        <v>369</v>
      </c>
      <c r="C141" s="168"/>
      <c r="D141" s="240"/>
      <c r="E141" s="569"/>
      <c r="F141" s="625"/>
    </row>
    <row r="142" spans="1:6" ht="12" customHeight="1">
      <c r="A142" s="13" t="s">
        <v>59</v>
      </c>
      <c r="B142" s="7" t="s">
        <v>361</v>
      </c>
      <c r="C142" s="167"/>
      <c r="D142" s="241"/>
      <c r="E142" s="570"/>
      <c r="F142" s="624"/>
    </row>
    <row r="143" spans="1:6" ht="12" customHeight="1">
      <c r="A143" s="13" t="s">
        <v>60</v>
      </c>
      <c r="B143" s="7" t="s">
        <v>362</v>
      </c>
      <c r="C143" s="167"/>
      <c r="D143" s="241"/>
      <c r="E143" s="570"/>
      <c r="F143" s="624"/>
    </row>
    <row r="144" spans="1:6" ht="12" customHeight="1">
      <c r="A144" s="13" t="s">
        <v>117</v>
      </c>
      <c r="B144" s="7" t="s">
        <v>363</v>
      </c>
      <c r="C144" s="167"/>
      <c r="D144" s="241"/>
      <c r="E144" s="570"/>
      <c r="F144" s="624"/>
    </row>
    <row r="145" spans="1:6" ht="12" customHeight="1">
      <c r="A145" s="13" t="s">
        <v>118</v>
      </c>
      <c r="B145" s="7" t="s">
        <v>364</v>
      </c>
      <c r="C145" s="167"/>
      <c r="D145" s="241"/>
      <c r="E145" s="570"/>
      <c r="F145" s="624"/>
    </row>
    <row r="146" spans="1:6" ht="12" customHeight="1" thickBot="1">
      <c r="A146" s="16" t="s">
        <v>119</v>
      </c>
      <c r="B146" s="295" t="s">
        <v>365</v>
      </c>
      <c r="C146" s="231"/>
      <c r="D146" s="275"/>
      <c r="E146" s="582"/>
      <c r="F146" s="624"/>
    </row>
    <row r="147" spans="1:6" ht="12" customHeight="1" thickBot="1">
      <c r="A147" s="18" t="s">
        <v>14</v>
      </c>
      <c r="B147" s="56" t="s">
        <v>373</v>
      </c>
      <c r="C147" s="172">
        <f>+C148+C149+C150+C151</f>
        <v>1449922</v>
      </c>
      <c r="D147" s="243">
        <f>+D148+D149+D150+D151</f>
        <v>1449922</v>
      </c>
      <c r="E147" s="572">
        <f>+E148+E149+E150+E151</f>
        <v>1449922</v>
      </c>
      <c r="F147" s="591">
        <f>(E147/D147)</f>
        <v>1</v>
      </c>
    </row>
    <row r="148" spans="1:6" ht="12" customHeight="1">
      <c r="A148" s="13" t="s">
        <v>61</v>
      </c>
      <c r="B148" s="7" t="s">
        <v>287</v>
      </c>
      <c r="C148" s="167"/>
      <c r="D148" s="241"/>
      <c r="E148" s="570"/>
      <c r="F148" s="626"/>
    </row>
    <row r="149" spans="1:6" ht="12" customHeight="1">
      <c r="A149" s="13" t="s">
        <v>62</v>
      </c>
      <c r="B149" s="7" t="s">
        <v>288</v>
      </c>
      <c r="C149" s="116">
        <v>1449922</v>
      </c>
      <c r="D149" s="460">
        <v>1449922</v>
      </c>
      <c r="E149" s="567">
        <v>1449922</v>
      </c>
      <c r="F149" s="597">
        <f>(E149/D149)</f>
        <v>1</v>
      </c>
    </row>
    <row r="150" spans="1:6" ht="12" customHeight="1">
      <c r="A150" s="13" t="s">
        <v>205</v>
      </c>
      <c r="B150" s="7" t="s">
        <v>374</v>
      </c>
      <c r="C150" s="167"/>
      <c r="D150" s="241"/>
      <c r="E150" s="570"/>
      <c r="F150" s="625"/>
    </row>
    <row r="151" spans="1:6" ht="12" customHeight="1" thickBot="1">
      <c r="A151" s="11" t="s">
        <v>206</v>
      </c>
      <c r="B151" s="5" t="s">
        <v>306</v>
      </c>
      <c r="C151" s="169"/>
      <c r="D151" s="242"/>
      <c r="E151" s="571"/>
      <c r="F151" s="626"/>
    </row>
    <row r="152" spans="1:6" ht="12" customHeight="1" thickBot="1">
      <c r="A152" s="18" t="s">
        <v>15</v>
      </c>
      <c r="B152" s="56" t="s">
        <v>375</v>
      </c>
      <c r="C152" s="233">
        <f>SUM(C153:C157)</f>
        <v>0</v>
      </c>
      <c r="D152" s="244">
        <f>SUM(D153:D157)</f>
        <v>0</v>
      </c>
      <c r="E152" s="583">
        <f>SUM(E153:E157)</f>
        <v>0</v>
      </c>
      <c r="F152" s="619"/>
    </row>
    <row r="153" spans="1:6" ht="12" customHeight="1">
      <c r="A153" s="13" t="s">
        <v>63</v>
      </c>
      <c r="B153" s="7" t="s">
        <v>370</v>
      </c>
      <c r="C153" s="168"/>
      <c r="D153" s="240"/>
      <c r="E153" s="569"/>
      <c r="F153" s="625"/>
    </row>
    <row r="154" spans="1:6" ht="12" customHeight="1">
      <c r="A154" s="13" t="s">
        <v>64</v>
      </c>
      <c r="B154" s="7" t="s">
        <v>377</v>
      </c>
      <c r="C154" s="167"/>
      <c r="D154" s="241"/>
      <c r="E154" s="570"/>
      <c r="F154" s="624"/>
    </row>
    <row r="155" spans="1:6" ht="12" customHeight="1">
      <c r="A155" s="13" t="s">
        <v>217</v>
      </c>
      <c r="B155" s="7" t="s">
        <v>372</v>
      </c>
      <c r="C155" s="167"/>
      <c r="D155" s="241"/>
      <c r="E155" s="570"/>
      <c r="F155" s="624"/>
    </row>
    <row r="156" spans="1:6" ht="12" customHeight="1">
      <c r="A156" s="13" t="s">
        <v>218</v>
      </c>
      <c r="B156" s="7" t="s">
        <v>378</v>
      </c>
      <c r="C156" s="167"/>
      <c r="D156" s="241"/>
      <c r="E156" s="570"/>
      <c r="F156" s="624"/>
    </row>
    <row r="157" spans="1:6" ht="12" customHeight="1" thickBot="1">
      <c r="A157" s="11" t="s">
        <v>376</v>
      </c>
      <c r="B157" s="5" t="s">
        <v>379</v>
      </c>
      <c r="C157" s="169"/>
      <c r="D157" s="242"/>
      <c r="E157" s="571"/>
      <c r="F157" s="626"/>
    </row>
    <row r="158" spans="1:6" ht="12" customHeight="1" thickBot="1">
      <c r="A158" s="18" t="s">
        <v>16</v>
      </c>
      <c r="B158" s="56" t="s">
        <v>380</v>
      </c>
      <c r="C158" s="234"/>
      <c r="D158" s="245"/>
      <c r="E158" s="584"/>
      <c r="F158" s="619"/>
    </row>
    <row r="159" spans="1:6" ht="12" customHeight="1" thickBot="1">
      <c r="A159" s="225" t="s">
        <v>17</v>
      </c>
      <c r="B159" s="473" t="s">
        <v>381</v>
      </c>
      <c r="C159" s="620"/>
      <c r="D159" s="621"/>
      <c r="E159" s="622"/>
      <c r="F159" s="625"/>
    </row>
    <row r="160" spans="1:9" ht="15" customHeight="1" thickBot="1">
      <c r="A160" s="18" t="s">
        <v>18</v>
      </c>
      <c r="B160" s="56" t="s">
        <v>383</v>
      </c>
      <c r="C160" s="235">
        <f>+C136+C140+C147+C152+C158+C159</f>
        <v>1449922</v>
      </c>
      <c r="D160" s="246">
        <f>+D136+D140+D147+D152+D158+D159</f>
        <v>1449922</v>
      </c>
      <c r="E160" s="585">
        <f>+E136+E140+E147+E152+E158+E159</f>
        <v>1449922</v>
      </c>
      <c r="F160" s="591">
        <f>(E160/D160)</f>
        <v>1</v>
      </c>
      <c r="G160" s="187"/>
      <c r="H160" s="187"/>
      <c r="I160" s="187"/>
    </row>
    <row r="161" spans="1:6" s="177" customFormat="1" ht="12.75" customHeight="1" thickBot="1">
      <c r="A161" s="120" t="s">
        <v>19</v>
      </c>
      <c r="B161" s="156" t="s">
        <v>382</v>
      </c>
      <c r="C161" s="235">
        <f>+C135+C160</f>
        <v>243352337</v>
      </c>
      <c r="D161" s="246">
        <f>+D135+D160</f>
        <v>616100857</v>
      </c>
      <c r="E161" s="585">
        <f>+E135+E160</f>
        <v>106210952</v>
      </c>
      <c r="F161" s="591">
        <f>(E161/D161)</f>
        <v>0.17239215104678876</v>
      </c>
    </row>
    <row r="162" spans="3:4" ht="15.75">
      <c r="C162" s="345">
        <f>C93-C161</f>
        <v>0</v>
      </c>
      <c r="D162" s="345">
        <f>D93-D161</f>
        <v>0</v>
      </c>
    </row>
    <row r="163" spans="1:5" ht="15.75">
      <c r="A163" s="675" t="s">
        <v>289</v>
      </c>
      <c r="B163" s="675"/>
      <c r="C163" s="675"/>
      <c r="D163" s="675"/>
      <c r="E163" s="675"/>
    </row>
    <row r="164" spans="1:5" ht="15" customHeight="1" thickBot="1">
      <c r="A164" s="686" t="s">
        <v>105</v>
      </c>
      <c r="B164" s="686"/>
      <c r="C164" s="122"/>
      <c r="E164" s="122" t="str">
        <f>E96</f>
        <v> Forintban!</v>
      </c>
    </row>
    <row r="165" spans="1:6" ht="25.5" customHeight="1" thickBot="1">
      <c r="A165" s="18">
        <v>1</v>
      </c>
      <c r="B165" s="23" t="s">
        <v>384</v>
      </c>
      <c r="C165" s="238">
        <f>+C68-C135</f>
        <v>-104135523</v>
      </c>
      <c r="D165" s="166">
        <f>+D68-D135</f>
        <v>-109312328</v>
      </c>
      <c r="E165" s="565">
        <f>+E68-E135</f>
        <v>313081264</v>
      </c>
      <c r="F165" s="591">
        <f>(E165/D165)</f>
        <v>-2.8640984025150393</v>
      </c>
    </row>
    <row r="166" spans="1:6" ht="32.25" customHeight="1" thickBot="1">
      <c r="A166" s="18" t="s">
        <v>10</v>
      </c>
      <c r="B166" s="23" t="s">
        <v>390</v>
      </c>
      <c r="C166" s="166">
        <f>+C92-C160</f>
        <v>104135523</v>
      </c>
      <c r="D166" s="166">
        <f>+D92-D160</f>
        <v>109312328</v>
      </c>
      <c r="E166" s="565">
        <f>+E92-E160</f>
        <v>109312328</v>
      </c>
      <c r="F166" s="591">
        <f>(E166/D166)</f>
        <v>1</v>
      </c>
    </row>
  </sheetData>
  <sheetProtection/>
  <mergeCells count="16">
    <mergeCell ref="B1:E1"/>
    <mergeCell ref="A2:E2"/>
    <mergeCell ref="A3:E3"/>
    <mergeCell ref="A4:E4"/>
    <mergeCell ref="A164:B164"/>
    <mergeCell ref="A8:A9"/>
    <mergeCell ref="B8:B9"/>
    <mergeCell ref="C8:E8"/>
    <mergeCell ref="A97:A98"/>
    <mergeCell ref="B97:B98"/>
    <mergeCell ref="C97:E97"/>
    <mergeCell ref="A163:E163"/>
    <mergeCell ref="A6:E6"/>
    <mergeCell ref="A95:E95"/>
    <mergeCell ref="A7:B7"/>
    <mergeCell ref="A96:B96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30" workbookViewId="0" topLeftCell="C1">
      <selection activeCell="F12" sqref="F12"/>
    </sheetView>
  </sheetViews>
  <sheetFormatPr defaultColWidth="9.00390625" defaultRowHeight="12.75"/>
  <cols>
    <col min="1" max="1" width="6.875" style="31" customWidth="1"/>
    <col min="2" max="2" width="48.00390625" style="74" customWidth="1"/>
    <col min="3" max="5" width="15.50390625" style="31" customWidth="1"/>
    <col min="6" max="6" width="55.125" style="31" customWidth="1"/>
    <col min="7" max="9" width="15.50390625" style="31" customWidth="1"/>
    <col min="10" max="10" width="4.875" style="31" customWidth="1"/>
    <col min="11" max="16384" width="9.375" style="31" customWidth="1"/>
  </cols>
  <sheetData>
    <row r="1" spans="1:10" ht="39.75" customHeight="1">
      <c r="A1" s="312"/>
      <c r="B1" s="318" t="s">
        <v>109</v>
      </c>
      <c r="C1" s="319"/>
      <c r="D1" s="319"/>
      <c r="E1" s="319"/>
      <c r="F1" s="319"/>
      <c r="G1" s="319"/>
      <c r="H1" s="319"/>
      <c r="I1" s="319"/>
      <c r="J1" s="694" t="str">
        <f>CONCATENATE("2.1. melléklet ",IB_ALAPADATOK!A7," ",IB_ALAPADATOK!B7," ",IB_ALAPADATOK!C7," ",IB_ALAPADATOK!D7)</f>
        <v>2.1. melléklet a 2020. I. félévi költségvetési tájékoztatóhoz</v>
      </c>
    </row>
    <row r="2" spans="1:10" ht="14.25" thickBot="1">
      <c r="A2" s="312"/>
      <c r="B2" s="311"/>
      <c r="C2" s="312"/>
      <c r="D2" s="312"/>
      <c r="E2" s="312"/>
      <c r="F2" s="312"/>
      <c r="G2" s="320"/>
      <c r="H2" s="320"/>
      <c r="I2" s="320" t="s">
        <v>586</v>
      </c>
      <c r="J2" s="694"/>
    </row>
    <row r="3" spans="1:10" ht="18" customHeight="1" thickBot="1">
      <c r="A3" s="691" t="s">
        <v>53</v>
      </c>
      <c r="B3" s="321" t="s">
        <v>42</v>
      </c>
      <c r="C3" s="322"/>
      <c r="D3" s="323"/>
      <c r="E3" s="323"/>
      <c r="F3" s="321" t="s">
        <v>43</v>
      </c>
      <c r="G3" s="324"/>
      <c r="H3" s="325"/>
      <c r="I3" s="326"/>
      <c r="J3" s="694"/>
    </row>
    <row r="4" spans="1:10" s="129" customFormat="1" ht="35.25" customHeight="1" thickBot="1">
      <c r="A4" s="692"/>
      <c r="B4" s="314" t="s">
        <v>46</v>
      </c>
      <c r="C4" s="293" t="str">
        <f>+CONCATENATE('IB_1.1.sz.mell.'!C8," eredeti előirányzat")</f>
        <v>2020. évi eredeti előirányzat</v>
      </c>
      <c r="D4" s="291" t="str">
        <f>+CONCATENATE('IB_1.1.sz.mell.'!C8," módosított előirányzat")</f>
        <v>2020. évi módosított előirányzat</v>
      </c>
      <c r="E4" s="291" t="str">
        <f>+CONCATENATE(IB_ALAPADATOK!B7,IB_ALAPADATOK!C9," teljesítés")</f>
        <v>2020. VII. 31. teljesítés</v>
      </c>
      <c r="F4" s="314" t="s">
        <v>46</v>
      </c>
      <c r="G4" s="293" t="str">
        <f>+C4</f>
        <v>2020. évi eredeti előirányzat</v>
      </c>
      <c r="H4" s="293" t="str">
        <f>+D4</f>
        <v>2020. évi módosított előirányzat</v>
      </c>
      <c r="I4" s="292" t="str">
        <f>+E4</f>
        <v>2020. VII. 31. teljesítés</v>
      </c>
      <c r="J4" s="694"/>
    </row>
    <row r="5" spans="1:10" s="130" customFormat="1" ht="12" customHeight="1" thickBot="1">
      <c r="A5" s="327" t="s">
        <v>397</v>
      </c>
      <c r="B5" s="328" t="s">
        <v>398</v>
      </c>
      <c r="C5" s="329" t="s">
        <v>399</v>
      </c>
      <c r="D5" s="330" t="s">
        <v>401</v>
      </c>
      <c r="E5" s="330" t="s">
        <v>400</v>
      </c>
      <c r="F5" s="328" t="s">
        <v>430</v>
      </c>
      <c r="G5" s="329" t="s">
        <v>403</v>
      </c>
      <c r="H5" s="329" t="s">
        <v>404</v>
      </c>
      <c r="I5" s="331" t="s">
        <v>431</v>
      </c>
      <c r="J5" s="694"/>
    </row>
    <row r="6" spans="1:10" ht="12.75" customHeight="1">
      <c r="A6" s="131" t="s">
        <v>9</v>
      </c>
      <c r="B6" s="132" t="s">
        <v>290</v>
      </c>
      <c r="C6" s="123">
        <v>50866730</v>
      </c>
      <c r="D6" s="123">
        <v>49200989</v>
      </c>
      <c r="E6" s="123">
        <v>25918720</v>
      </c>
      <c r="F6" s="132" t="s">
        <v>47</v>
      </c>
      <c r="G6" s="559">
        <v>44147197</v>
      </c>
      <c r="H6" s="490">
        <v>51376225</v>
      </c>
      <c r="I6" s="613">
        <v>26594867</v>
      </c>
      <c r="J6" s="694"/>
    </row>
    <row r="7" spans="1:10" ht="12.75" customHeight="1">
      <c r="A7" s="133" t="s">
        <v>10</v>
      </c>
      <c r="B7" s="134" t="s">
        <v>291</v>
      </c>
      <c r="C7" s="533">
        <v>45682397</v>
      </c>
      <c r="D7" s="460">
        <v>70462758</v>
      </c>
      <c r="E7" s="549">
        <v>35224570</v>
      </c>
      <c r="F7" s="134" t="s">
        <v>125</v>
      </c>
      <c r="G7" s="533">
        <v>6017775</v>
      </c>
      <c r="H7" s="414">
        <v>12217775</v>
      </c>
      <c r="I7" s="434">
        <v>3418860</v>
      </c>
      <c r="J7" s="694"/>
    </row>
    <row r="8" spans="1:10" ht="12.75" customHeight="1">
      <c r="A8" s="133" t="s">
        <v>11</v>
      </c>
      <c r="B8" s="134" t="s">
        <v>311</v>
      </c>
      <c r="C8" s="124"/>
      <c r="D8" s="124"/>
      <c r="E8" s="124"/>
      <c r="F8" s="134" t="s">
        <v>158</v>
      </c>
      <c r="G8" s="557">
        <v>61824913</v>
      </c>
      <c r="H8" s="414">
        <v>96394887</v>
      </c>
      <c r="I8" s="434">
        <v>26306705</v>
      </c>
      <c r="J8" s="694"/>
    </row>
    <row r="9" spans="1:10" ht="12.75" customHeight="1">
      <c r="A9" s="133" t="s">
        <v>12</v>
      </c>
      <c r="B9" s="134" t="s">
        <v>116</v>
      </c>
      <c r="C9" s="124">
        <v>17085479</v>
      </c>
      <c r="D9" s="124">
        <v>14781261</v>
      </c>
      <c r="E9" s="124">
        <v>6240554</v>
      </c>
      <c r="F9" s="134" t="s">
        <v>126</v>
      </c>
      <c r="G9" s="557">
        <v>3060000</v>
      </c>
      <c r="H9" s="414">
        <v>2935000</v>
      </c>
      <c r="I9" s="434">
        <v>1775442</v>
      </c>
      <c r="J9" s="694"/>
    </row>
    <row r="10" spans="1:10" ht="12.75" customHeight="1">
      <c r="A10" s="133" t="s">
        <v>13</v>
      </c>
      <c r="B10" s="135" t="s">
        <v>333</v>
      </c>
      <c r="C10" s="124">
        <v>11416912</v>
      </c>
      <c r="D10" s="124">
        <v>13540230</v>
      </c>
      <c r="E10" s="124">
        <v>5820455</v>
      </c>
      <c r="F10" s="134" t="s">
        <v>127</v>
      </c>
      <c r="G10" s="557">
        <v>20502910</v>
      </c>
      <c r="H10" s="414">
        <v>21146128</v>
      </c>
      <c r="I10" s="434">
        <v>11078856</v>
      </c>
      <c r="J10" s="694"/>
    </row>
    <row r="11" spans="1:10" ht="12.75" customHeight="1">
      <c r="A11" s="133" t="s">
        <v>14</v>
      </c>
      <c r="B11" s="134" t="s">
        <v>292</v>
      </c>
      <c r="C11" s="125"/>
      <c r="D11" s="125"/>
      <c r="E11" s="125"/>
      <c r="F11" s="134" t="s">
        <v>39</v>
      </c>
      <c r="G11" s="124"/>
      <c r="H11" s="414"/>
      <c r="I11" s="434"/>
      <c r="J11" s="694"/>
    </row>
    <row r="12" spans="1:10" ht="12.75" customHeight="1">
      <c r="A12" s="133" t="s">
        <v>15</v>
      </c>
      <c r="B12" s="134" t="s">
        <v>391</v>
      </c>
      <c r="C12" s="124"/>
      <c r="D12" s="124"/>
      <c r="E12" s="124"/>
      <c r="F12" s="29"/>
      <c r="G12" s="124"/>
      <c r="H12" s="124"/>
      <c r="I12" s="250"/>
      <c r="J12" s="694"/>
    </row>
    <row r="13" spans="1:10" ht="12.75" customHeight="1">
      <c r="A13" s="133" t="s">
        <v>16</v>
      </c>
      <c r="B13" s="29"/>
      <c r="C13" s="124"/>
      <c r="D13" s="124"/>
      <c r="E13" s="124"/>
      <c r="F13" s="29"/>
      <c r="G13" s="124"/>
      <c r="H13" s="124"/>
      <c r="I13" s="250"/>
      <c r="J13" s="694"/>
    </row>
    <row r="14" spans="1:10" ht="12.75" customHeight="1">
      <c r="A14" s="133" t="s">
        <v>17</v>
      </c>
      <c r="B14" s="188"/>
      <c r="C14" s="125"/>
      <c r="D14" s="125"/>
      <c r="E14" s="125"/>
      <c r="F14" s="29"/>
      <c r="G14" s="124"/>
      <c r="H14" s="124"/>
      <c r="I14" s="250"/>
      <c r="J14" s="694"/>
    </row>
    <row r="15" spans="1:10" ht="12.75" customHeight="1">
      <c r="A15" s="133" t="s">
        <v>18</v>
      </c>
      <c r="B15" s="29"/>
      <c r="C15" s="124"/>
      <c r="D15" s="124"/>
      <c r="E15" s="124"/>
      <c r="F15" s="29"/>
      <c r="G15" s="124"/>
      <c r="H15" s="124"/>
      <c r="I15" s="250"/>
      <c r="J15" s="694"/>
    </row>
    <row r="16" spans="1:10" ht="12.75" customHeight="1">
      <c r="A16" s="133" t="s">
        <v>19</v>
      </c>
      <c r="B16" s="29"/>
      <c r="C16" s="124"/>
      <c r="D16" s="124"/>
      <c r="E16" s="124"/>
      <c r="F16" s="29"/>
      <c r="G16" s="124"/>
      <c r="H16" s="124"/>
      <c r="I16" s="250"/>
      <c r="J16" s="694"/>
    </row>
    <row r="17" spans="1:10" ht="12.75" customHeight="1" thickBot="1">
      <c r="A17" s="133" t="s">
        <v>20</v>
      </c>
      <c r="B17" s="33"/>
      <c r="C17" s="126"/>
      <c r="D17" s="126"/>
      <c r="E17" s="126"/>
      <c r="F17" s="29"/>
      <c r="G17" s="126"/>
      <c r="H17" s="126"/>
      <c r="I17" s="251"/>
      <c r="J17" s="694"/>
    </row>
    <row r="18" spans="1:10" ht="21.75" thickBot="1">
      <c r="A18" s="136" t="s">
        <v>21</v>
      </c>
      <c r="B18" s="57" t="s">
        <v>392</v>
      </c>
      <c r="C18" s="127">
        <f>C6+C7+C9+C10+C11+C13+C14+C15+C16+C17</f>
        <v>125051518</v>
      </c>
      <c r="D18" s="127">
        <f>D6+D7+D9+D10+D11+D13+D14+D15+D16+D17</f>
        <v>147985238</v>
      </c>
      <c r="E18" s="127">
        <f>E6+E7+E9+E10+E11+E13+E14+E15+E16+E17</f>
        <v>73204299</v>
      </c>
      <c r="F18" s="57" t="s">
        <v>297</v>
      </c>
      <c r="G18" s="127">
        <f>SUM(G6:G17)</f>
        <v>135552795</v>
      </c>
      <c r="H18" s="127">
        <f>SUM(H6:H17)</f>
        <v>184070015</v>
      </c>
      <c r="I18" s="152">
        <f>SUM(I6:I17)</f>
        <v>69174730</v>
      </c>
      <c r="J18" s="694"/>
    </row>
    <row r="19" spans="1:10" ht="12.75" customHeight="1" thickBot="1">
      <c r="A19" s="137" t="s">
        <v>22</v>
      </c>
      <c r="B19" s="138" t="s">
        <v>294</v>
      </c>
      <c r="C19" s="228">
        <f>+C20+C21+C22+C23</f>
        <v>105585445</v>
      </c>
      <c r="D19" s="228">
        <f>+D20+D21+D22+D23</f>
        <v>110762250</v>
      </c>
      <c r="E19" s="228">
        <f>+E20+E21+E22+E23</f>
        <v>110762250</v>
      </c>
      <c r="F19" s="139" t="s">
        <v>133</v>
      </c>
      <c r="G19" s="128"/>
      <c r="H19" s="128"/>
      <c r="I19" s="252"/>
      <c r="J19" s="694"/>
    </row>
    <row r="20" spans="1:10" ht="12.75" customHeight="1">
      <c r="A20" s="140" t="s">
        <v>23</v>
      </c>
      <c r="B20" s="139" t="s">
        <v>152</v>
      </c>
      <c r="C20" s="560">
        <v>105585445</v>
      </c>
      <c r="D20" s="537">
        <v>110762250</v>
      </c>
      <c r="E20" s="535">
        <v>110762250</v>
      </c>
      <c r="F20" s="139" t="s">
        <v>296</v>
      </c>
      <c r="G20" s="46"/>
      <c r="H20" s="46"/>
      <c r="I20" s="253"/>
      <c r="J20" s="694"/>
    </row>
    <row r="21" spans="1:10" ht="12.75" customHeight="1">
      <c r="A21" s="140" t="s">
        <v>24</v>
      </c>
      <c r="B21" s="139" t="s">
        <v>153</v>
      </c>
      <c r="C21" s="46"/>
      <c r="D21" s="46"/>
      <c r="E21" s="46"/>
      <c r="F21" s="139" t="s">
        <v>107</v>
      </c>
      <c r="G21" s="46"/>
      <c r="H21" s="46"/>
      <c r="I21" s="253"/>
      <c r="J21" s="694"/>
    </row>
    <row r="22" spans="1:10" ht="12.75" customHeight="1">
      <c r="A22" s="140" t="s">
        <v>25</v>
      </c>
      <c r="B22" s="139" t="s">
        <v>157</v>
      </c>
      <c r="C22" s="46"/>
      <c r="D22" s="46"/>
      <c r="E22" s="46"/>
      <c r="F22" s="139" t="s">
        <v>108</v>
      </c>
      <c r="G22" s="46"/>
      <c r="H22" s="46"/>
      <c r="I22" s="253"/>
      <c r="J22" s="694"/>
    </row>
    <row r="23" spans="1:10" ht="12.75" customHeight="1">
      <c r="A23" s="140" t="s">
        <v>26</v>
      </c>
      <c r="B23" s="145" t="s">
        <v>163</v>
      </c>
      <c r="C23" s="46"/>
      <c r="D23" s="46"/>
      <c r="E23" s="46"/>
      <c r="F23" s="138" t="s">
        <v>159</v>
      </c>
      <c r="G23" s="46"/>
      <c r="H23" s="46"/>
      <c r="I23" s="253"/>
      <c r="J23" s="694"/>
    </row>
    <row r="24" spans="1:10" ht="12.75" customHeight="1">
      <c r="A24" s="140" t="s">
        <v>27</v>
      </c>
      <c r="B24" s="139" t="s">
        <v>295</v>
      </c>
      <c r="C24" s="141">
        <f>+C25+C26</f>
        <v>0</v>
      </c>
      <c r="D24" s="141">
        <f>+D25+D26</f>
        <v>0</v>
      </c>
      <c r="E24" s="141">
        <f>+E25+E26</f>
        <v>0</v>
      </c>
      <c r="F24" s="139" t="s">
        <v>134</v>
      </c>
      <c r="G24" s="46"/>
      <c r="H24" s="46"/>
      <c r="I24" s="253"/>
      <c r="J24" s="694"/>
    </row>
    <row r="25" spans="1:10" ht="12.75" customHeight="1">
      <c r="A25" s="137" t="s">
        <v>28</v>
      </c>
      <c r="B25" s="138" t="s">
        <v>293</v>
      </c>
      <c r="C25" s="128"/>
      <c r="D25" s="128"/>
      <c r="E25" s="128"/>
      <c r="F25" s="132" t="s">
        <v>374</v>
      </c>
      <c r="G25" s="128"/>
      <c r="H25" s="128"/>
      <c r="I25" s="252"/>
      <c r="J25" s="694"/>
    </row>
    <row r="26" spans="1:10" ht="12.75" customHeight="1">
      <c r="A26" s="140" t="s">
        <v>29</v>
      </c>
      <c r="B26" s="139" t="s">
        <v>564</v>
      </c>
      <c r="C26" s="46"/>
      <c r="D26" s="46"/>
      <c r="E26" s="46"/>
      <c r="F26" s="134" t="s">
        <v>380</v>
      </c>
      <c r="G26" s="46"/>
      <c r="H26" s="46"/>
      <c r="I26" s="253"/>
      <c r="J26" s="694"/>
    </row>
    <row r="27" spans="1:10" ht="12.75" customHeight="1">
      <c r="A27" s="133" t="s">
        <v>30</v>
      </c>
      <c r="B27" s="139" t="s">
        <v>385</v>
      </c>
      <c r="C27" s="46"/>
      <c r="D27" s="46"/>
      <c r="E27" s="46"/>
      <c r="F27" s="134" t="s">
        <v>381</v>
      </c>
      <c r="G27" s="46"/>
      <c r="H27" s="46"/>
      <c r="I27" s="253"/>
      <c r="J27" s="694"/>
    </row>
    <row r="28" spans="1:10" ht="12.75" customHeight="1" thickBot="1">
      <c r="A28" s="162" t="s">
        <v>31</v>
      </c>
      <c r="B28" s="138" t="s">
        <v>251</v>
      </c>
      <c r="C28" s="128"/>
      <c r="D28" s="128"/>
      <c r="E28" s="128"/>
      <c r="F28" s="7" t="s">
        <v>288</v>
      </c>
      <c r="G28" s="116">
        <v>1449922</v>
      </c>
      <c r="H28" s="460">
        <v>1449922</v>
      </c>
      <c r="I28" s="567">
        <v>1449922</v>
      </c>
      <c r="J28" s="694"/>
    </row>
    <row r="29" spans="1:10" ht="24" customHeight="1" thickBot="1">
      <c r="A29" s="136" t="s">
        <v>32</v>
      </c>
      <c r="B29" s="57" t="s">
        <v>393</v>
      </c>
      <c r="C29" s="127">
        <f>+C19+C24+C27+C28</f>
        <v>105585445</v>
      </c>
      <c r="D29" s="127">
        <f>+D19+D24+D27+D28</f>
        <v>110762250</v>
      </c>
      <c r="E29" s="248">
        <f>+E19+E24+E27+E28</f>
        <v>110762250</v>
      </c>
      <c r="F29" s="57" t="s">
        <v>395</v>
      </c>
      <c r="G29" s="127">
        <f>SUM(G19:G28)</f>
        <v>1449922</v>
      </c>
      <c r="H29" s="127">
        <f>SUM(H19:H28)</f>
        <v>1449922</v>
      </c>
      <c r="I29" s="152">
        <f>SUM(I19:I28)</f>
        <v>1449922</v>
      </c>
      <c r="J29" s="694"/>
    </row>
    <row r="30" spans="1:10" ht="13.5" thickBot="1">
      <c r="A30" s="136" t="s">
        <v>33</v>
      </c>
      <c r="B30" s="142" t="s">
        <v>394</v>
      </c>
      <c r="C30" s="287">
        <f>+C18+C29</f>
        <v>230636963</v>
      </c>
      <c r="D30" s="287">
        <f>+D18+D29</f>
        <v>258747488</v>
      </c>
      <c r="E30" s="288">
        <f>+E18+E29</f>
        <v>183966549</v>
      </c>
      <c r="F30" s="142" t="s">
        <v>396</v>
      </c>
      <c r="G30" s="287">
        <f>+G18+G29</f>
        <v>137002717</v>
      </c>
      <c r="H30" s="287">
        <f>+H18+H29</f>
        <v>185519937</v>
      </c>
      <c r="I30" s="288">
        <f>+I18+I29</f>
        <v>70624652</v>
      </c>
      <c r="J30" s="694"/>
    </row>
    <row r="31" spans="1:10" ht="13.5" thickBot="1">
      <c r="A31" s="136" t="s">
        <v>34</v>
      </c>
      <c r="B31" s="142" t="s">
        <v>111</v>
      </c>
      <c r="C31" s="287">
        <f>IF(C18-G18&lt;0,G18-C18,"-")</f>
        <v>10501277</v>
      </c>
      <c r="D31" s="287">
        <f>IF(D18-H18&lt;0,H18-D18,"-")</f>
        <v>36084777</v>
      </c>
      <c r="E31" s="288" t="str">
        <f>IF(E18-I18&lt;0,I18-E18,"-")</f>
        <v>-</v>
      </c>
      <c r="F31" s="142" t="s">
        <v>112</v>
      </c>
      <c r="G31" s="287" t="str">
        <f>IF(C18-G18&gt;0,C18-G18,"-")</f>
        <v>-</v>
      </c>
      <c r="H31" s="287" t="str">
        <f>IF(D18-H18&gt;0,D18-H18,"-")</f>
        <v>-</v>
      </c>
      <c r="I31" s="288">
        <f>IF(E18-I18&gt;0,E18-I18,"-")</f>
        <v>4029569</v>
      </c>
      <c r="J31" s="694"/>
    </row>
    <row r="32" spans="1:10" ht="13.5" thickBot="1">
      <c r="A32" s="136" t="s">
        <v>35</v>
      </c>
      <c r="B32" s="142" t="s">
        <v>494</v>
      </c>
      <c r="C32" s="287" t="str">
        <f>IF(C30-G30&lt;0,G30-C30,"-")</f>
        <v>-</v>
      </c>
      <c r="D32" s="287" t="str">
        <f>IF(D30-H30&lt;0,H30-D30,"-")</f>
        <v>-</v>
      </c>
      <c r="E32" s="287" t="str">
        <f>IF(E30-I30&lt;0,I30-E30,"-")</f>
        <v>-</v>
      </c>
      <c r="F32" s="142" t="s">
        <v>495</v>
      </c>
      <c r="G32" s="287">
        <f>IF(C30-G30&gt;0,C30-G30,"-")</f>
        <v>93634246</v>
      </c>
      <c r="H32" s="287">
        <f>IF(D30-H30&gt;0,D30-H30,"-")</f>
        <v>73227551</v>
      </c>
      <c r="I32" s="287">
        <f>IF(E30-I30&gt;0,E30-I30,"-")</f>
        <v>113341897</v>
      </c>
      <c r="J32" s="694"/>
    </row>
    <row r="33" spans="2:10" ht="18.75">
      <c r="B33" s="693"/>
      <c r="C33" s="693"/>
      <c r="D33" s="693"/>
      <c r="E33" s="693"/>
      <c r="F33" s="693"/>
      <c r="J33" s="694"/>
    </row>
  </sheetData>
  <sheetProtection/>
  <mergeCells count="3">
    <mergeCell ref="A3:A4"/>
    <mergeCell ref="B33:F33"/>
    <mergeCell ref="J1:J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Normal="120" zoomScaleSheetLayoutView="115" workbookViewId="0" topLeftCell="C4">
      <selection activeCell="I11" sqref="I11"/>
    </sheetView>
  </sheetViews>
  <sheetFormatPr defaultColWidth="9.00390625" defaultRowHeight="12.75"/>
  <cols>
    <col min="1" max="1" width="6.875" style="31" customWidth="1"/>
    <col min="2" max="2" width="49.875" style="74" customWidth="1"/>
    <col min="3" max="5" width="15.50390625" style="31" customWidth="1"/>
    <col min="6" max="6" width="49.875" style="31" customWidth="1"/>
    <col min="7" max="9" width="15.50390625" style="31" customWidth="1"/>
    <col min="10" max="10" width="4.875" style="31" customWidth="1"/>
    <col min="11" max="16384" width="9.375" style="31" customWidth="1"/>
  </cols>
  <sheetData>
    <row r="1" spans="1:10" ht="31.5">
      <c r="A1" s="312"/>
      <c r="B1" s="318" t="s">
        <v>110</v>
      </c>
      <c r="C1" s="319"/>
      <c r="D1" s="319"/>
      <c r="E1" s="319"/>
      <c r="F1" s="319"/>
      <c r="G1" s="319"/>
      <c r="H1" s="319"/>
      <c r="I1" s="319"/>
      <c r="J1" s="694" t="str">
        <f>CONCATENATE("2.2. melléklet ",IB_ALAPADATOK!A7," ",IB_ALAPADATOK!B7," ",IB_ALAPADATOK!C7," ",IB_ALAPADATOK!D7)</f>
        <v>2.2. melléklet a 2020. I. félévi költségvetési tájékoztatóhoz</v>
      </c>
    </row>
    <row r="2" spans="1:10" ht="14.25" thickBot="1">
      <c r="A2" s="312"/>
      <c r="B2" s="311"/>
      <c r="C2" s="312"/>
      <c r="D2" s="312"/>
      <c r="E2" s="312"/>
      <c r="F2" s="312"/>
      <c r="G2" s="320"/>
      <c r="H2" s="320"/>
      <c r="I2" s="320" t="str">
        <f>'IB_2.1.sz.mell'!I2</f>
        <v>Ft</v>
      </c>
      <c r="J2" s="694"/>
    </row>
    <row r="3" spans="1:10" ht="13.5" customHeight="1" thickBot="1">
      <c r="A3" s="691" t="s">
        <v>53</v>
      </c>
      <c r="B3" s="321" t="s">
        <v>42</v>
      </c>
      <c r="C3" s="322"/>
      <c r="D3" s="323"/>
      <c r="E3" s="323"/>
      <c r="F3" s="321" t="s">
        <v>43</v>
      </c>
      <c r="G3" s="324"/>
      <c r="H3" s="325"/>
      <c r="I3" s="326"/>
      <c r="J3" s="694"/>
    </row>
    <row r="4" spans="1:10" s="129" customFormat="1" ht="36.75" thickBot="1">
      <c r="A4" s="692"/>
      <c r="B4" s="314" t="s">
        <v>46</v>
      </c>
      <c r="C4" s="293" t="str">
        <f>+CONCATENATE('IB_1.1.sz.mell.'!C8," eredeti előirányzat")</f>
        <v>2020. évi eredeti előirányzat</v>
      </c>
      <c r="D4" s="291" t="str">
        <f>+CONCATENATE('IB_1.1.sz.mell.'!C8," módosított előirányzat")</f>
        <v>2020. évi módosított előirányzat</v>
      </c>
      <c r="E4" s="291" t="str">
        <f>+CONCATENATE(IB_ALAPADATOK!B7,IB_ALAPADATOK!C9," teljesítés")</f>
        <v>2020. VII. 31. teljesítés</v>
      </c>
      <c r="F4" s="314" t="s">
        <v>46</v>
      </c>
      <c r="G4" s="293" t="str">
        <f>+C4</f>
        <v>2020. évi eredeti előirányzat</v>
      </c>
      <c r="H4" s="293" t="str">
        <f>+D4</f>
        <v>2020. évi módosított előirányzat</v>
      </c>
      <c r="I4" s="292" t="str">
        <f>+E4</f>
        <v>2020. VII. 31. teljesítés</v>
      </c>
      <c r="J4" s="694"/>
    </row>
    <row r="5" spans="1:10" s="129" customFormat="1" ht="13.5" thickBot="1">
      <c r="A5" s="327" t="s">
        <v>397</v>
      </c>
      <c r="B5" s="328" t="s">
        <v>398</v>
      </c>
      <c r="C5" s="329" t="s">
        <v>399</v>
      </c>
      <c r="D5" s="329" t="s">
        <v>401</v>
      </c>
      <c r="E5" s="329" t="s">
        <v>400</v>
      </c>
      <c r="F5" s="328" t="s">
        <v>402</v>
      </c>
      <c r="G5" s="329" t="s">
        <v>403</v>
      </c>
      <c r="H5" s="329" t="s">
        <v>404</v>
      </c>
      <c r="I5" s="331" t="s">
        <v>431</v>
      </c>
      <c r="J5" s="694"/>
    </row>
    <row r="6" spans="1:10" ht="12.75" customHeight="1">
      <c r="A6" s="131" t="s">
        <v>9</v>
      </c>
      <c r="B6" s="132" t="s">
        <v>298</v>
      </c>
      <c r="C6" s="167">
        <v>12715374</v>
      </c>
      <c r="D6" s="414">
        <v>357353369</v>
      </c>
      <c r="E6" s="434">
        <v>344637995</v>
      </c>
      <c r="F6" s="132" t="s">
        <v>154</v>
      </c>
      <c r="G6" s="559">
        <v>103013620</v>
      </c>
      <c r="H6" s="490">
        <v>88687792</v>
      </c>
      <c r="I6" s="613">
        <v>1508500</v>
      </c>
      <c r="J6" s="694"/>
    </row>
    <row r="7" spans="1:10" ht="12.75">
      <c r="A7" s="133" t="s">
        <v>10</v>
      </c>
      <c r="B7" s="134" t="s">
        <v>299</v>
      </c>
      <c r="C7" s="124"/>
      <c r="D7" s="124"/>
      <c r="E7" s="124"/>
      <c r="F7" s="134" t="s">
        <v>304</v>
      </c>
      <c r="G7" s="559"/>
      <c r="H7" s="167"/>
      <c r="I7" s="574"/>
      <c r="J7" s="694"/>
    </row>
    <row r="8" spans="1:10" ht="12.75" customHeight="1">
      <c r="A8" s="133" t="s">
        <v>11</v>
      </c>
      <c r="B8" s="134" t="s">
        <v>4</v>
      </c>
      <c r="C8" s="124"/>
      <c r="D8" s="414"/>
      <c r="E8" s="532"/>
      <c r="F8" s="134" t="s">
        <v>129</v>
      </c>
      <c r="G8" s="21">
        <v>3336000</v>
      </c>
      <c r="H8" s="414">
        <v>341893128</v>
      </c>
      <c r="I8" s="434">
        <v>34077800</v>
      </c>
      <c r="J8" s="694"/>
    </row>
    <row r="9" spans="1:10" ht="12.75" customHeight="1">
      <c r="A9" s="133" t="s">
        <v>12</v>
      </c>
      <c r="B9" s="134" t="s">
        <v>300</v>
      </c>
      <c r="C9" s="124"/>
      <c r="D9" s="124"/>
      <c r="E9" s="124"/>
      <c r="F9" s="134" t="s">
        <v>305</v>
      </c>
      <c r="G9" s="124"/>
      <c r="H9" s="124"/>
      <c r="I9" s="250"/>
      <c r="J9" s="694"/>
    </row>
    <row r="10" spans="1:10" ht="12.75" customHeight="1">
      <c r="A10" s="133" t="s">
        <v>13</v>
      </c>
      <c r="B10" s="134" t="s">
        <v>301</v>
      </c>
      <c r="C10" s="124"/>
      <c r="D10" s="124"/>
      <c r="E10" s="124"/>
      <c r="F10" s="134" t="s">
        <v>156</v>
      </c>
      <c r="G10" s="124"/>
      <c r="H10" s="124"/>
      <c r="I10" s="250"/>
      <c r="J10" s="694"/>
    </row>
    <row r="11" spans="1:10" ht="12.75" customHeight="1">
      <c r="A11" s="133" t="s">
        <v>14</v>
      </c>
      <c r="B11" s="134" t="s">
        <v>302</v>
      </c>
      <c r="C11" s="125"/>
      <c r="D11" s="125"/>
      <c r="E11" s="125"/>
      <c r="F11" s="191"/>
      <c r="G11" s="124"/>
      <c r="H11" s="124"/>
      <c r="I11" s="250"/>
      <c r="J11" s="694"/>
    </row>
    <row r="12" spans="1:10" ht="12.75" customHeight="1">
      <c r="A12" s="133" t="s">
        <v>15</v>
      </c>
      <c r="B12" s="29"/>
      <c r="C12" s="124"/>
      <c r="D12" s="124"/>
      <c r="E12" s="124"/>
      <c r="F12" s="191"/>
      <c r="G12" s="124"/>
      <c r="H12" s="124"/>
      <c r="I12" s="250"/>
      <c r="J12" s="694"/>
    </row>
    <row r="13" spans="1:10" ht="12.75" customHeight="1">
      <c r="A13" s="133" t="s">
        <v>16</v>
      </c>
      <c r="B13" s="29"/>
      <c r="C13" s="124"/>
      <c r="D13" s="124"/>
      <c r="E13" s="124"/>
      <c r="F13" s="192"/>
      <c r="G13" s="124"/>
      <c r="H13" s="124"/>
      <c r="I13" s="250"/>
      <c r="J13" s="694"/>
    </row>
    <row r="14" spans="1:10" ht="12.75" customHeight="1">
      <c r="A14" s="133" t="s">
        <v>17</v>
      </c>
      <c r="B14" s="189"/>
      <c r="C14" s="125"/>
      <c r="D14" s="125"/>
      <c r="E14" s="125"/>
      <c r="F14" s="191"/>
      <c r="G14" s="124"/>
      <c r="H14" s="124"/>
      <c r="I14" s="250"/>
      <c r="J14" s="694"/>
    </row>
    <row r="15" spans="1:10" ht="12.75">
      <c r="A15" s="133" t="s">
        <v>18</v>
      </c>
      <c r="B15" s="29"/>
      <c r="C15" s="125"/>
      <c r="D15" s="125"/>
      <c r="E15" s="125"/>
      <c r="F15" s="191"/>
      <c r="G15" s="124"/>
      <c r="H15" s="124"/>
      <c r="I15" s="250"/>
      <c r="J15" s="694"/>
    </row>
    <row r="16" spans="1:10" ht="12.75" customHeight="1" thickBot="1">
      <c r="A16" s="162" t="s">
        <v>19</v>
      </c>
      <c r="B16" s="190"/>
      <c r="C16" s="164"/>
      <c r="D16" s="164"/>
      <c r="E16" s="164"/>
      <c r="F16" s="163" t="s">
        <v>39</v>
      </c>
      <c r="G16" s="256"/>
      <c r="H16" s="256"/>
      <c r="I16" s="254"/>
      <c r="J16" s="694"/>
    </row>
    <row r="17" spans="1:10" ht="15.75" customHeight="1" thickBot="1">
      <c r="A17" s="136" t="s">
        <v>20</v>
      </c>
      <c r="B17" s="57" t="s">
        <v>312</v>
      </c>
      <c r="C17" s="127">
        <f>+C6+C8+C9+C11+C12+C13+C14+C15+C16</f>
        <v>12715374</v>
      </c>
      <c r="D17" s="127">
        <f>+D6+D8+D9+D11+D12+D13+D14+D15+D16</f>
        <v>357353369</v>
      </c>
      <c r="E17" s="127">
        <f>+E6+E8+E9+E11+E12+E13+E14+E15+E16</f>
        <v>344637995</v>
      </c>
      <c r="F17" s="57" t="s">
        <v>313</v>
      </c>
      <c r="G17" s="127">
        <f>+G6+G8+G10+G11+G12+G13+G14+G15+G16</f>
        <v>106349620</v>
      </c>
      <c r="H17" s="127">
        <f>+H6+H8+H10+H11+H12+H13+H14+H15+H16</f>
        <v>430580920</v>
      </c>
      <c r="I17" s="152">
        <f>+I6+I8+I10+I11+I12+I13+I14+I15+I16</f>
        <v>35586300</v>
      </c>
      <c r="J17" s="694"/>
    </row>
    <row r="18" spans="1:10" ht="12.75" customHeight="1">
      <c r="A18" s="131" t="s">
        <v>21</v>
      </c>
      <c r="B18" s="144" t="s">
        <v>171</v>
      </c>
      <c r="C18" s="151">
        <f>+C19+C20+C21+C22+C23</f>
        <v>0</v>
      </c>
      <c r="D18" s="151">
        <f>+D19+D20+D21+D22+D23</f>
        <v>0</v>
      </c>
      <c r="E18" s="151">
        <f>+E19+E20+E21+E22+E23</f>
        <v>0</v>
      </c>
      <c r="F18" s="139" t="s">
        <v>133</v>
      </c>
      <c r="G18" s="257"/>
      <c r="H18" s="257"/>
      <c r="I18" s="255"/>
      <c r="J18" s="694"/>
    </row>
    <row r="19" spans="1:10" ht="12.75" customHeight="1">
      <c r="A19" s="133" t="s">
        <v>22</v>
      </c>
      <c r="B19" s="145" t="s">
        <v>160</v>
      </c>
      <c r="C19" s="46"/>
      <c r="D19" s="46"/>
      <c r="E19" s="46"/>
      <c r="F19" s="139" t="s">
        <v>136</v>
      </c>
      <c r="G19" s="46"/>
      <c r="H19" s="46"/>
      <c r="I19" s="253"/>
      <c r="J19" s="694"/>
    </row>
    <row r="20" spans="1:10" ht="12.75" customHeight="1">
      <c r="A20" s="131" t="s">
        <v>23</v>
      </c>
      <c r="B20" s="145" t="s">
        <v>161</v>
      </c>
      <c r="C20" s="46"/>
      <c r="D20" s="46"/>
      <c r="E20" s="46"/>
      <c r="F20" s="139" t="s">
        <v>107</v>
      </c>
      <c r="G20" s="46"/>
      <c r="H20" s="46"/>
      <c r="I20" s="253"/>
      <c r="J20" s="694"/>
    </row>
    <row r="21" spans="1:10" ht="12.75" customHeight="1">
      <c r="A21" s="133" t="s">
        <v>24</v>
      </c>
      <c r="B21" s="145" t="s">
        <v>162</v>
      </c>
      <c r="C21" s="46"/>
      <c r="D21" s="46"/>
      <c r="E21" s="46"/>
      <c r="F21" s="139" t="s">
        <v>108</v>
      </c>
      <c r="G21" s="46"/>
      <c r="H21" s="46"/>
      <c r="I21" s="253"/>
      <c r="J21" s="694"/>
    </row>
    <row r="22" spans="1:10" ht="12.75" customHeight="1">
      <c r="A22" s="131" t="s">
        <v>25</v>
      </c>
      <c r="B22" s="145" t="s">
        <v>163</v>
      </c>
      <c r="C22" s="46"/>
      <c r="D22" s="46"/>
      <c r="E22" s="46"/>
      <c r="F22" s="138" t="s">
        <v>159</v>
      </c>
      <c r="G22" s="46"/>
      <c r="H22" s="46"/>
      <c r="I22" s="253"/>
      <c r="J22" s="694"/>
    </row>
    <row r="23" spans="1:10" ht="12.75" customHeight="1">
      <c r="A23" s="133" t="s">
        <v>26</v>
      </c>
      <c r="B23" s="146" t="s">
        <v>164</v>
      </c>
      <c r="C23" s="46"/>
      <c r="D23" s="46"/>
      <c r="E23" s="46"/>
      <c r="F23" s="139" t="s">
        <v>137</v>
      </c>
      <c r="G23" s="46"/>
      <c r="H23" s="46"/>
      <c r="I23" s="253"/>
      <c r="J23" s="694"/>
    </row>
    <row r="24" spans="1:10" ht="12.75" customHeight="1">
      <c r="A24" s="131" t="s">
        <v>27</v>
      </c>
      <c r="B24" s="147" t="s">
        <v>165</v>
      </c>
      <c r="C24" s="141">
        <f>+C25+C26+C27+C28+C29</f>
        <v>0</v>
      </c>
      <c r="D24" s="141">
        <f>+D25+D26+D27+D28+D29</f>
        <v>0</v>
      </c>
      <c r="E24" s="141">
        <f>+E25+E26+E27+E28+E29</f>
        <v>0</v>
      </c>
      <c r="F24" s="148" t="s">
        <v>135</v>
      </c>
      <c r="G24" s="46"/>
      <c r="H24" s="46"/>
      <c r="I24" s="253"/>
      <c r="J24" s="694"/>
    </row>
    <row r="25" spans="1:10" ht="12.75" customHeight="1">
      <c r="A25" s="133" t="s">
        <v>28</v>
      </c>
      <c r="B25" s="146" t="s">
        <v>166</v>
      </c>
      <c r="C25" s="46"/>
      <c r="D25" s="46"/>
      <c r="E25" s="46"/>
      <c r="F25" s="148" t="s">
        <v>306</v>
      </c>
      <c r="G25" s="46"/>
      <c r="H25" s="46"/>
      <c r="I25" s="253"/>
      <c r="J25" s="694"/>
    </row>
    <row r="26" spans="1:10" ht="12.75" customHeight="1">
      <c r="A26" s="131" t="s">
        <v>29</v>
      </c>
      <c r="B26" s="146" t="s">
        <v>167</v>
      </c>
      <c r="C26" s="46"/>
      <c r="D26" s="46"/>
      <c r="E26" s="46"/>
      <c r="F26" s="143"/>
      <c r="G26" s="46"/>
      <c r="H26" s="46"/>
      <c r="I26" s="253"/>
      <c r="J26" s="694"/>
    </row>
    <row r="27" spans="1:10" ht="12.75" customHeight="1">
      <c r="A27" s="133" t="s">
        <v>30</v>
      </c>
      <c r="B27" s="145" t="s">
        <v>168</v>
      </c>
      <c r="C27" s="46"/>
      <c r="D27" s="46"/>
      <c r="E27" s="46"/>
      <c r="F27" s="55"/>
      <c r="G27" s="46"/>
      <c r="H27" s="46"/>
      <c r="I27" s="253"/>
      <c r="J27" s="694"/>
    </row>
    <row r="28" spans="1:10" ht="12.75" customHeight="1">
      <c r="A28" s="131" t="s">
        <v>31</v>
      </c>
      <c r="B28" s="149" t="s">
        <v>169</v>
      </c>
      <c r="C28" s="46"/>
      <c r="D28" s="46"/>
      <c r="E28" s="46"/>
      <c r="F28" s="29"/>
      <c r="G28" s="46"/>
      <c r="H28" s="46"/>
      <c r="I28" s="253"/>
      <c r="J28" s="694"/>
    </row>
    <row r="29" spans="1:10" ht="12.75" customHeight="1" thickBot="1">
      <c r="A29" s="133" t="s">
        <v>32</v>
      </c>
      <c r="B29" s="150" t="s">
        <v>170</v>
      </c>
      <c r="C29" s="46"/>
      <c r="D29" s="46"/>
      <c r="E29" s="46"/>
      <c r="F29" s="55"/>
      <c r="G29" s="46"/>
      <c r="H29" s="46"/>
      <c r="I29" s="253"/>
      <c r="J29" s="694"/>
    </row>
    <row r="30" spans="1:10" ht="21.75" customHeight="1" thickBot="1">
      <c r="A30" s="136" t="s">
        <v>33</v>
      </c>
      <c r="B30" s="57" t="s">
        <v>303</v>
      </c>
      <c r="C30" s="127">
        <f>+C18+C24</f>
        <v>0</v>
      </c>
      <c r="D30" s="127">
        <f>+D18+D24</f>
        <v>0</v>
      </c>
      <c r="E30" s="127">
        <f>+E18+E24</f>
        <v>0</v>
      </c>
      <c r="F30" s="57" t="s">
        <v>307</v>
      </c>
      <c r="G30" s="127">
        <f>SUM(G18:G29)</f>
        <v>0</v>
      </c>
      <c r="H30" s="127">
        <f>SUM(H18:H29)</f>
        <v>0</v>
      </c>
      <c r="I30" s="152">
        <f>SUM(I18:I29)</f>
        <v>0</v>
      </c>
      <c r="J30" s="694"/>
    </row>
    <row r="31" spans="1:10" ht="13.5" thickBot="1">
      <c r="A31" s="136" t="s">
        <v>34</v>
      </c>
      <c r="B31" s="142" t="s">
        <v>308</v>
      </c>
      <c r="C31" s="287">
        <f>+C17+C30</f>
        <v>12715374</v>
      </c>
      <c r="D31" s="287">
        <f>+D17+D30</f>
        <v>357353369</v>
      </c>
      <c r="E31" s="288">
        <f>+E17+E30</f>
        <v>344637995</v>
      </c>
      <c r="F31" s="142" t="s">
        <v>309</v>
      </c>
      <c r="G31" s="287">
        <f>+G17+G30</f>
        <v>106349620</v>
      </c>
      <c r="H31" s="287">
        <f>+H17+H30</f>
        <v>430580920</v>
      </c>
      <c r="I31" s="288">
        <f>+I17+I30</f>
        <v>35586300</v>
      </c>
      <c r="J31" s="694"/>
    </row>
    <row r="32" spans="1:10" ht="13.5" thickBot="1">
      <c r="A32" s="136" t="s">
        <v>35</v>
      </c>
      <c r="B32" s="142" t="s">
        <v>111</v>
      </c>
      <c r="C32" s="287">
        <f>IF(C17-G17&lt;0,G17-C17,"-")</f>
        <v>93634246</v>
      </c>
      <c r="D32" s="287">
        <f>IF(D17-H17&lt;0,H17-D17,"-")</f>
        <v>73227551</v>
      </c>
      <c r="E32" s="288" t="str">
        <f>IF(E17-I17&lt;0,I17-E17,"-")</f>
        <v>-</v>
      </c>
      <c r="F32" s="142" t="s">
        <v>112</v>
      </c>
      <c r="G32" s="287" t="str">
        <f>IF(C17-G17&gt;0,C17-G17,"-")</f>
        <v>-</v>
      </c>
      <c r="H32" s="287" t="str">
        <f>IF(D17-H17&gt;0,D17-H17,"-")</f>
        <v>-</v>
      </c>
      <c r="I32" s="288">
        <f>IF(E17-I17&gt;0,E17-I17,"-")</f>
        <v>309051695</v>
      </c>
      <c r="J32" s="694"/>
    </row>
    <row r="33" spans="1:10" ht="13.5" thickBot="1">
      <c r="A33" s="136" t="s">
        <v>36</v>
      </c>
      <c r="B33" s="142" t="s">
        <v>494</v>
      </c>
      <c r="C33" s="287">
        <f>IF(C31-G31&lt;0,G31-C31,"-")</f>
        <v>93634246</v>
      </c>
      <c r="D33" s="287">
        <f>IF(D31-H31&lt;0,H31-D31,"-")</f>
        <v>73227551</v>
      </c>
      <c r="E33" s="287" t="str">
        <f>IF(E31-I31&lt;0,I31-E31,"-")</f>
        <v>-</v>
      </c>
      <c r="F33" s="142" t="s">
        <v>495</v>
      </c>
      <c r="G33" s="287" t="str">
        <f>IF(C31-G31&gt;0,C31-G31,"-")</f>
        <v>-</v>
      </c>
      <c r="H33" s="287" t="str">
        <f>IF(D31-H31&gt;0,D31-H31,"-")</f>
        <v>-</v>
      </c>
      <c r="I33" s="287">
        <f>IF(E31-I31&gt;0,E31-I31,"-")</f>
        <v>309051695</v>
      </c>
      <c r="J33" s="694"/>
    </row>
  </sheetData>
  <sheetProtection sheet="1" formatCells="0"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59" t="s">
        <v>102</v>
      </c>
      <c r="B1" s="85"/>
      <c r="C1" s="85"/>
      <c r="D1" s="85"/>
      <c r="E1" s="260" t="s">
        <v>106</v>
      </c>
    </row>
    <row r="2" spans="1:5" ht="12.75">
      <c r="A2" s="85"/>
      <c r="B2" s="85"/>
      <c r="C2" s="85"/>
      <c r="D2" s="85"/>
      <c r="E2" s="85"/>
    </row>
    <row r="3" spans="1:5" ht="12.75">
      <c r="A3" s="261"/>
      <c r="B3" s="262"/>
      <c r="C3" s="261"/>
      <c r="D3" s="263"/>
      <c r="E3" s="262"/>
    </row>
    <row r="4" spans="1:5" ht="15.75">
      <c r="A4" s="87" t="str">
        <f>+IB_ÖSSZEFÜGGÉSEK!A6</f>
        <v>2020. évi eredeti előirányzat BEVÉTELEK</v>
      </c>
      <c r="B4" s="264"/>
      <c r="C4" s="265"/>
      <c r="D4" s="263"/>
      <c r="E4" s="262"/>
    </row>
    <row r="5" spans="1:5" ht="12.75">
      <c r="A5" s="261"/>
      <c r="B5" s="262"/>
      <c r="C5" s="261"/>
      <c r="D5" s="263"/>
      <c r="E5" s="262"/>
    </row>
    <row r="6" spans="1:5" ht="12.75">
      <c r="A6" s="261" t="s">
        <v>463</v>
      </c>
      <c r="B6" s="262">
        <f>+'IB_1.1.sz.mell.'!C68</f>
        <v>137766892</v>
      </c>
      <c r="C6" s="261" t="s">
        <v>433</v>
      </c>
      <c r="D6" s="263">
        <f>+'IB_2.1.sz.mell'!C18+'IB_2.2.sz.mell'!C17</f>
        <v>137766892</v>
      </c>
      <c r="E6" s="262">
        <f>+B6-D6</f>
        <v>0</v>
      </c>
    </row>
    <row r="7" spans="1:5" ht="12.75">
      <c r="A7" s="261" t="s">
        <v>479</v>
      </c>
      <c r="B7" s="262">
        <f>+'IB_1.1.sz.mell.'!C92</f>
        <v>105585445</v>
      </c>
      <c r="C7" s="261" t="s">
        <v>439</v>
      </c>
      <c r="D7" s="263">
        <f>+'IB_2.1.sz.mell'!C29+'IB_2.2.sz.mell'!C30</f>
        <v>105585445</v>
      </c>
      <c r="E7" s="262">
        <f>+B7-D7</f>
        <v>0</v>
      </c>
    </row>
    <row r="8" spans="1:5" ht="12.75">
      <c r="A8" s="261" t="s">
        <v>480</v>
      </c>
      <c r="B8" s="262">
        <f>+'IB_1.1.sz.mell.'!C93</f>
        <v>243352337</v>
      </c>
      <c r="C8" s="261" t="s">
        <v>440</v>
      </c>
      <c r="D8" s="263">
        <f>+'IB_2.1.sz.mell'!C30+'IB_2.2.sz.mell'!C31</f>
        <v>243352337</v>
      </c>
      <c r="E8" s="262">
        <f>+B8-D8</f>
        <v>0</v>
      </c>
    </row>
    <row r="9" spans="1:5" ht="12.75">
      <c r="A9" s="261"/>
      <c r="B9" s="262"/>
      <c r="C9" s="261"/>
      <c r="D9" s="263"/>
      <c r="E9" s="262"/>
    </row>
    <row r="10" spans="1:5" ht="15.75">
      <c r="A10" s="87" t="str">
        <f>+IB_ÖSSZEFÜGGÉSEK!A13</f>
        <v>2020. évi módosított előirányzat BEVÉTELEK</v>
      </c>
      <c r="B10" s="264"/>
      <c r="C10" s="265"/>
      <c r="D10" s="263"/>
      <c r="E10" s="262"/>
    </row>
    <row r="11" spans="1:5" ht="12.75">
      <c r="A11" s="261"/>
      <c r="B11" s="262"/>
      <c r="C11" s="261"/>
      <c r="D11" s="263"/>
      <c r="E11" s="262"/>
    </row>
    <row r="12" spans="1:5" ht="12.75">
      <c r="A12" s="261" t="s">
        <v>464</v>
      </c>
      <c r="B12" s="262">
        <f>+'IB_1.1.sz.mell.'!D68</f>
        <v>505338607</v>
      </c>
      <c r="C12" s="261" t="s">
        <v>434</v>
      </c>
      <c r="D12" s="263">
        <f>+'IB_2.1.sz.mell'!D18+'IB_2.2.sz.mell'!D17</f>
        <v>505338607</v>
      </c>
      <c r="E12" s="262">
        <f>+B12-D12</f>
        <v>0</v>
      </c>
    </row>
    <row r="13" spans="1:5" ht="12.75">
      <c r="A13" s="261" t="s">
        <v>465</v>
      </c>
      <c r="B13" s="262">
        <f>+'IB_1.1.sz.mell.'!D92</f>
        <v>110762250</v>
      </c>
      <c r="C13" s="261" t="s">
        <v>441</v>
      </c>
      <c r="D13" s="263">
        <f>+'IB_2.1.sz.mell'!D29+'IB_2.2.sz.mell'!D30</f>
        <v>110762250</v>
      </c>
      <c r="E13" s="262">
        <f>+B13-D13</f>
        <v>0</v>
      </c>
    </row>
    <row r="14" spans="1:5" ht="12.75">
      <c r="A14" s="261" t="s">
        <v>466</v>
      </c>
      <c r="B14" s="262">
        <f>+'IB_1.1.sz.mell.'!D93</f>
        <v>616100857</v>
      </c>
      <c r="C14" s="261" t="s">
        <v>442</v>
      </c>
      <c r="D14" s="263">
        <f>+'IB_2.1.sz.mell'!D30+'IB_2.2.sz.mell'!D31</f>
        <v>616100857</v>
      </c>
      <c r="E14" s="262">
        <f>+B14-D14</f>
        <v>0</v>
      </c>
    </row>
    <row r="15" spans="1:5" ht="12.75">
      <c r="A15" s="261"/>
      <c r="B15" s="262"/>
      <c r="C15" s="261"/>
      <c r="D15" s="263"/>
      <c r="E15" s="262"/>
    </row>
    <row r="16" spans="1:5" ht="14.25">
      <c r="A16" s="266" t="str">
        <f>+IB_ÖSSZEFÜGGÉSEK!A19</f>
        <v>2020. I. félévi (I-II. negyedévi) teljesítés BEVÉTELEK</v>
      </c>
      <c r="B16" s="86"/>
      <c r="C16" s="265"/>
      <c r="D16" s="263"/>
      <c r="E16" s="262"/>
    </row>
    <row r="17" spans="1:5" ht="12.75">
      <c r="A17" s="261"/>
      <c r="B17" s="262"/>
      <c r="C17" s="261"/>
      <c r="D17" s="263"/>
      <c r="E17" s="262"/>
    </row>
    <row r="18" spans="1:5" ht="12.75">
      <c r="A18" s="261" t="s">
        <v>467</v>
      </c>
      <c r="B18" s="262">
        <f>+'IB_1.1.sz.mell.'!E68</f>
        <v>417842294</v>
      </c>
      <c r="C18" s="261" t="s">
        <v>435</v>
      </c>
      <c r="D18" s="263">
        <f>+'IB_2.1.sz.mell'!E18+'IB_2.2.sz.mell'!E17</f>
        <v>417842294</v>
      </c>
      <c r="E18" s="262">
        <f>+B18-D18</f>
        <v>0</v>
      </c>
    </row>
    <row r="19" spans="1:5" ht="12.75">
      <c r="A19" s="261" t="s">
        <v>468</v>
      </c>
      <c r="B19" s="262">
        <f>+'IB_1.1.sz.mell.'!E92</f>
        <v>110762250</v>
      </c>
      <c r="C19" s="261" t="s">
        <v>443</v>
      </c>
      <c r="D19" s="263">
        <f>+'IB_2.1.sz.mell'!E29+'IB_2.2.sz.mell'!E30</f>
        <v>110762250</v>
      </c>
      <c r="E19" s="262">
        <f>+B19-D19</f>
        <v>0</v>
      </c>
    </row>
    <row r="20" spans="1:5" ht="12.75">
      <c r="A20" s="261" t="s">
        <v>469</v>
      </c>
      <c r="B20" s="262">
        <f>+'IB_1.1.sz.mell.'!E93</f>
        <v>528604544</v>
      </c>
      <c r="C20" s="261" t="s">
        <v>444</v>
      </c>
      <c r="D20" s="263">
        <f>+'IB_2.1.sz.mell'!E30+'IB_2.2.sz.mell'!E31</f>
        <v>528604544</v>
      </c>
      <c r="E20" s="262">
        <f>+B20-D20</f>
        <v>0</v>
      </c>
    </row>
    <row r="21" spans="1:5" ht="12.75">
      <c r="A21" s="261"/>
      <c r="B21" s="262"/>
      <c r="C21" s="261"/>
      <c r="D21" s="263"/>
      <c r="E21" s="262"/>
    </row>
    <row r="22" spans="1:5" ht="15.75">
      <c r="A22" s="87" t="str">
        <f>+IB_ÖSSZEFÜGGÉSEK!A25</f>
        <v>2020. évi eredeti előirányzat KIADÁSOK</v>
      </c>
      <c r="B22" s="264"/>
      <c r="C22" s="265"/>
      <c r="D22" s="263"/>
      <c r="E22" s="262"/>
    </row>
    <row r="23" spans="1:5" ht="12.75">
      <c r="A23" s="261"/>
      <c r="B23" s="262"/>
      <c r="C23" s="261"/>
      <c r="D23" s="263"/>
      <c r="E23" s="262"/>
    </row>
    <row r="24" spans="1:5" ht="12.75">
      <c r="A24" s="261" t="s">
        <v>481</v>
      </c>
      <c r="B24" s="262">
        <f>+'IB_1.1.sz.mell.'!C135</f>
        <v>241902415</v>
      </c>
      <c r="C24" s="261" t="s">
        <v>436</v>
      </c>
      <c r="D24" s="263">
        <f>+'IB_2.1.sz.mell'!G18+'IB_2.2.sz.mell'!G17</f>
        <v>241902415</v>
      </c>
      <c r="E24" s="262">
        <f>+B24-D24</f>
        <v>0</v>
      </c>
    </row>
    <row r="25" spans="1:5" ht="12.75">
      <c r="A25" s="261" t="s">
        <v>471</v>
      </c>
      <c r="B25" s="262">
        <f>+'IB_1.1.sz.mell.'!C160</f>
        <v>1449922</v>
      </c>
      <c r="C25" s="261" t="s">
        <v>445</v>
      </c>
      <c r="D25" s="263">
        <f>+'IB_2.1.sz.mell'!G29+'IB_2.2.sz.mell'!G30</f>
        <v>1449922</v>
      </c>
      <c r="E25" s="262">
        <f>+B25-D25</f>
        <v>0</v>
      </c>
    </row>
    <row r="26" spans="1:5" ht="12.75">
      <c r="A26" s="261" t="s">
        <v>472</v>
      </c>
      <c r="B26" s="262">
        <f>+'IB_1.1.sz.mell.'!C161</f>
        <v>243352337</v>
      </c>
      <c r="C26" s="261" t="s">
        <v>446</v>
      </c>
      <c r="D26" s="263">
        <f>+'IB_2.1.sz.mell'!G30+'IB_2.2.sz.mell'!G31</f>
        <v>243352337</v>
      </c>
      <c r="E26" s="262">
        <f>+B26-D26</f>
        <v>0</v>
      </c>
    </row>
    <row r="27" spans="1:5" ht="12.75">
      <c r="A27" s="261"/>
      <c r="B27" s="262"/>
      <c r="C27" s="261"/>
      <c r="D27" s="263"/>
      <c r="E27" s="262"/>
    </row>
    <row r="28" spans="1:5" ht="15.75">
      <c r="A28" s="87" t="str">
        <f>+IB_ÖSSZEFÜGGÉSEK!A31</f>
        <v>2020. évi módosított előirányzat KIADÁSOK</v>
      </c>
      <c r="B28" s="264"/>
      <c r="C28" s="265"/>
      <c r="D28" s="263"/>
      <c r="E28" s="262"/>
    </row>
    <row r="29" spans="1:5" ht="12.75">
      <c r="A29" s="261"/>
      <c r="B29" s="262"/>
      <c r="C29" s="261"/>
      <c r="D29" s="263"/>
      <c r="E29" s="262"/>
    </row>
    <row r="30" spans="1:5" ht="12.75">
      <c r="A30" s="261" t="s">
        <v>473</v>
      </c>
      <c r="B30" s="262">
        <f>+'IB_1.1.sz.mell.'!D135</f>
        <v>614650935</v>
      </c>
      <c r="C30" s="261" t="s">
        <v>437</v>
      </c>
      <c r="D30" s="263">
        <f>+'IB_2.1.sz.mell'!H18+'IB_2.2.sz.mell'!H17</f>
        <v>614650935</v>
      </c>
      <c r="E30" s="262">
        <f>+B30-D30</f>
        <v>0</v>
      </c>
    </row>
    <row r="31" spans="1:5" ht="12.75">
      <c r="A31" s="261" t="s">
        <v>474</v>
      </c>
      <c r="B31" s="262">
        <f>+'IB_1.1.sz.mell.'!D160</f>
        <v>1449922</v>
      </c>
      <c r="C31" s="261" t="s">
        <v>447</v>
      </c>
      <c r="D31" s="263">
        <f>+'IB_2.1.sz.mell'!H29+'IB_2.2.sz.mell'!H30</f>
        <v>1449922</v>
      </c>
      <c r="E31" s="262">
        <f>+B31-D31</f>
        <v>0</v>
      </c>
    </row>
    <row r="32" spans="1:5" ht="12.75">
      <c r="A32" s="261" t="s">
        <v>475</v>
      </c>
      <c r="B32" s="262">
        <f>+'IB_1.1.sz.mell.'!D161</f>
        <v>616100857</v>
      </c>
      <c r="C32" s="261" t="s">
        <v>448</v>
      </c>
      <c r="D32" s="263">
        <f>+'IB_2.1.sz.mell'!H30+'IB_2.2.sz.mell'!H31</f>
        <v>616100857</v>
      </c>
      <c r="E32" s="262">
        <f>+B32-D32</f>
        <v>0</v>
      </c>
    </row>
    <row r="33" spans="1:5" ht="12.75">
      <c r="A33" s="261"/>
      <c r="B33" s="262"/>
      <c r="C33" s="261"/>
      <c r="D33" s="263"/>
      <c r="E33" s="262"/>
    </row>
    <row r="34" spans="1:5" ht="15.75">
      <c r="A34" s="267" t="str">
        <f>+IB_ÖSSZEFÜGGÉSEK!A37</f>
        <v>2020. I. félévi (I-II. negyedévi) teljesítés KIADÁSOK</v>
      </c>
      <c r="B34" s="264"/>
      <c r="C34" s="265"/>
      <c r="D34" s="263"/>
      <c r="E34" s="262"/>
    </row>
    <row r="35" spans="1:5" ht="12.75">
      <c r="A35" s="261"/>
      <c r="B35" s="262"/>
      <c r="C35" s="261"/>
      <c r="D35" s="263"/>
      <c r="E35" s="262"/>
    </row>
    <row r="36" spans="1:5" ht="12.75">
      <c r="A36" s="261" t="s">
        <v>476</v>
      </c>
      <c r="B36" s="262">
        <f>+'IB_1.1.sz.mell.'!E135</f>
        <v>104761030</v>
      </c>
      <c r="C36" s="261" t="s">
        <v>438</v>
      </c>
      <c r="D36" s="263">
        <f>+'IB_2.1.sz.mell'!I18+'IB_2.2.sz.mell'!I17</f>
        <v>104761030</v>
      </c>
      <c r="E36" s="262">
        <f>+B36-D36</f>
        <v>0</v>
      </c>
    </row>
    <row r="37" spans="1:5" ht="12.75">
      <c r="A37" s="261" t="s">
        <v>477</v>
      </c>
      <c r="B37" s="262">
        <f>+'IB_1.1.sz.mell.'!E160</f>
        <v>1449922</v>
      </c>
      <c r="C37" s="261" t="s">
        <v>449</v>
      </c>
      <c r="D37" s="263">
        <f>+'IB_2.1.sz.mell'!I29+'IB_2.2.sz.mell'!I30</f>
        <v>1449922</v>
      </c>
      <c r="E37" s="262">
        <f>+B37-D37</f>
        <v>0</v>
      </c>
    </row>
    <row r="38" spans="1:5" ht="12.75">
      <c r="A38" s="261" t="s">
        <v>482</v>
      </c>
      <c r="B38" s="262">
        <f>+'IB_1.1.sz.mell.'!E161</f>
        <v>106210952</v>
      </c>
      <c r="C38" s="261" t="s">
        <v>450</v>
      </c>
      <c r="D38" s="263">
        <f>+'IB_2.1.sz.mell'!I30+'IB_2.2.sz.mell'!I31</f>
        <v>106210952</v>
      </c>
      <c r="E38" s="262">
        <f>+B38-D38</f>
        <v>0</v>
      </c>
    </row>
  </sheetData>
  <sheetProtection sheet="1"/>
  <conditionalFormatting sqref="E3:E15">
    <cfRule type="cellIs" priority="2" dxfId="4" operator="notEqual" stopIfTrue="1">
      <formula>0</formula>
    </cfRule>
  </conditionalFormatting>
  <conditionalFormatting sqref="E3:E38">
    <cfRule type="cellIs" priority="1" dxfId="4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zoomScale="120" zoomScaleNormal="120" workbookViewId="0" topLeftCell="A4">
      <selection activeCell="A14" sqref="A14"/>
    </sheetView>
  </sheetViews>
  <sheetFormatPr defaultColWidth="9.00390625" defaultRowHeight="12.75"/>
  <cols>
    <col min="1" max="1" width="47.125" style="27" customWidth="1"/>
    <col min="2" max="2" width="15.625" style="26" customWidth="1"/>
    <col min="3" max="3" width="16.375" style="26" customWidth="1"/>
    <col min="4" max="5" width="18.00390625" style="26" customWidth="1"/>
    <col min="6" max="6" width="16.625" style="26" customWidth="1"/>
    <col min="7" max="7" width="18.875" style="31" customWidth="1"/>
    <col min="8" max="9" width="12.875" style="26" customWidth="1"/>
    <col min="10" max="10" width="13.875" style="26" customWidth="1"/>
    <col min="11" max="16384" width="9.375" style="26" customWidth="1"/>
  </cols>
  <sheetData>
    <row r="1" spans="1:7" ht="21.75" customHeight="1">
      <c r="A1" s="311"/>
      <c r="B1" s="696" t="str">
        <f>CONCATENATE("3. melléklet ",IB_ALAPADATOK!A7," ",IB_ALAPADATOK!B7," ",IB_ALAPADATOK!C7," ",IB_ALAPADATOK!D7)</f>
        <v>3. melléklet a 2020. I. félévi költségvetési tájékoztatóhoz</v>
      </c>
      <c r="C1" s="697"/>
      <c r="D1" s="697"/>
      <c r="E1" s="697"/>
      <c r="F1" s="697"/>
      <c r="G1" s="697"/>
    </row>
    <row r="2" spans="1:7" ht="12.75">
      <c r="A2" s="311"/>
      <c r="B2" s="312"/>
      <c r="C2" s="312"/>
      <c r="D2" s="312"/>
      <c r="E2" s="312"/>
      <c r="F2" s="312"/>
      <c r="G2" s="312"/>
    </row>
    <row r="3" spans="1:7" ht="25.5" customHeight="1">
      <c r="A3" s="695" t="s">
        <v>0</v>
      </c>
      <c r="B3" s="695"/>
      <c r="C3" s="695"/>
      <c r="D3" s="695"/>
      <c r="E3" s="695"/>
      <c r="F3" s="695"/>
      <c r="G3" s="695"/>
    </row>
    <row r="4" spans="1:7" ht="22.5" customHeight="1" thickBot="1">
      <c r="A4" s="311"/>
      <c r="B4" s="312"/>
      <c r="C4" s="312"/>
      <c r="D4" s="312"/>
      <c r="E4" s="312"/>
      <c r="F4" s="312"/>
      <c r="G4" s="313" t="s">
        <v>586</v>
      </c>
    </row>
    <row r="5" spans="1:7" s="28" customFormat="1" ht="44.25" customHeight="1" thickBot="1">
      <c r="A5" s="314" t="s">
        <v>49</v>
      </c>
      <c r="B5" s="293" t="s">
        <v>50</v>
      </c>
      <c r="C5" s="293" t="s">
        <v>51</v>
      </c>
      <c r="D5" s="293" t="str">
        <f>+CONCATENATE("Felhasználás   ",LEFT(IB_ÖSSZEFÜGGÉSEK!A6,4)-1,". XII. 31-ig")</f>
        <v>Felhasználás   2019. XII. 31-ig</v>
      </c>
      <c r="E5" s="293" t="str">
        <f>+CONCATENATE(LEFT(IB_ÖSSZEFÜGGÉSEK!A6,4),". évi",CHAR(10),"módosított előirányzat")</f>
        <v>2020. évi
módosított előirányzat</v>
      </c>
      <c r="F5" s="293" t="str">
        <f>+CONCATENATE("Teljesítés ",IB_ALAPADATOK!B7,IB_ALAPADATOK!C9,"-ig")</f>
        <v>Teljesítés 2020. VII. 31.-ig</v>
      </c>
      <c r="G5" s="294" t="str">
        <f>+CONCATENATE("Összes teljesítés ",IB_ALAPADATOK!B7,IB_ALAPADATOK!C9,"-ig")</f>
        <v>Összes teljesítés 2020. VII. 31.-ig</v>
      </c>
    </row>
    <row r="6" spans="1:7" s="31" customFormat="1" ht="12" customHeight="1" thickBot="1">
      <c r="A6" s="315" t="s">
        <v>397</v>
      </c>
      <c r="B6" s="316" t="s">
        <v>398</v>
      </c>
      <c r="C6" s="316" t="s">
        <v>399</v>
      </c>
      <c r="D6" s="316" t="s">
        <v>401</v>
      </c>
      <c r="E6" s="316" t="s">
        <v>400</v>
      </c>
      <c r="F6" s="316" t="s">
        <v>402</v>
      </c>
      <c r="G6" s="317" t="s">
        <v>451</v>
      </c>
    </row>
    <row r="7" spans="1:7" ht="15.75" customHeight="1">
      <c r="A7" s="631" t="s">
        <v>592</v>
      </c>
      <c r="B7" s="627">
        <v>37392250</v>
      </c>
      <c r="C7" s="628" t="s">
        <v>593</v>
      </c>
      <c r="D7" s="627">
        <v>1704000</v>
      </c>
      <c r="E7" s="627">
        <v>35688250</v>
      </c>
      <c r="F7" s="21"/>
      <c r="G7" s="32">
        <f>(D7+F7)</f>
        <v>1704000</v>
      </c>
    </row>
    <row r="8" spans="1:7" ht="15.75" customHeight="1">
      <c r="A8" s="632" t="s">
        <v>594</v>
      </c>
      <c r="B8" s="627">
        <v>24400000</v>
      </c>
      <c r="C8" s="628" t="s">
        <v>595</v>
      </c>
      <c r="D8" s="627"/>
      <c r="E8" s="627"/>
      <c r="F8" s="21"/>
      <c r="G8" s="32"/>
    </row>
    <row r="9" spans="1:7" ht="15.75" customHeight="1">
      <c r="A9" s="633" t="s">
        <v>596</v>
      </c>
      <c r="B9" s="627">
        <v>13165996</v>
      </c>
      <c r="C9" s="628" t="s">
        <v>595</v>
      </c>
      <c r="D9" s="627"/>
      <c r="E9" s="627">
        <v>13165996</v>
      </c>
      <c r="F9" s="21"/>
      <c r="G9" s="32">
        <f>(D9+F9)</f>
        <v>0</v>
      </c>
    </row>
    <row r="10" spans="1:7" ht="15.75" customHeight="1">
      <c r="A10" s="634" t="s">
        <v>597</v>
      </c>
      <c r="B10" s="627">
        <v>14999999</v>
      </c>
      <c r="C10" s="628" t="s">
        <v>595</v>
      </c>
      <c r="D10" s="627"/>
      <c r="E10" s="627"/>
      <c r="F10" s="21"/>
      <c r="G10" s="32">
        <f>(D10+F10)</f>
        <v>0</v>
      </c>
    </row>
    <row r="11" spans="1:7" ht="15.75" customHeight="1">
      <c r="A11" s="634" t="s">
        <v>598</v>
      </c>
      <c r="B11" s="627">
        <v>22796299</v>
      </c>
      <c r="C11" s="628" t="s">
        <v>599</v>
      </c>
      <c r="D11" s="627">
        <v>3769724</v>
      </c>
      <c r="E11" s="627">
        <v>19026575</v>
      </c>
      <c r="F11" s="21"/>
      <c r="G11" s="32">
        <f>(D11+F11)</f>
        <v>3769724</v>
      </c>
    </row>
    <row r="12" spans="1:7" ht="15.75" customHeight="1">
      <c r="A12" s="632" t="s">
        <v>603</v>
      </c>
      <c r="B12" s="21">
        <v>810000</v>
      </c>
      <c r="C12" s="220" t="s">
        <v>604</v>
      </c>
      <c r="D12" s="21"/>
      <c r="E12" s="21">
        <v>810000</v>
      </c>
      <c r="F12" s="21">
        <v>810000</v>
      </c>
      <c r="G12" s="39">
        <f>D12+F12</f>
        <v>810000</v>
      </c>
    </row>
    <row r="13" spans="1:7" ht="15.75" customHeight="1" thickBot="1">
      <c r="A13" s="664" t="s">
        <v>605</v>
      </c>
      <c r="B13" s="21">
        <v>698500</v>
      </c>
      <c r="C13" s="220" t="s">
        <v>602</v>
      </c>
      <c r="D13" s="21"/>
      <c r="E13" s="21">
        <v>698500</v>
      </c>
      <c r="F13" s="21">
        <v>698500</v>
      </c>
      <c r="G13" s="32">
        <f>D13+F13</f>
        <v>698500</v>
      </c>
    </row>
    <row r="14" spans="1:7" ht="15.75" customHeight="1">
      <c r="A14" s="665" t="s">
        <v>609</v>
      </c>
      <c r="B14" s="21">
        <v>19298329</v>
      </c>
      <c r="C14" s="220" t="s">
        <v>602</v>
      </c>
      <c r="D14" s="21"/>
      <c r="E14" s="21">
        <v>19298329</v>
      </c>
      <c r="F14" s="21"/>
      <c r="G14" s="32"/>
    </row>
    <row r="15" spans="1:7" ht="15.75" customHeight="1">
      <c r="A15" s="219"/>
      <c r="B15" s="21"/>
      <c r="C15" s="220"/>
      <c r="D15" s="21"/>
      <c r="E15" s="21"/>
      <c r="F15" s="21"/>
      <c r="G15" s="32">
        <f aca="true" t="shared" si="0" ref="G15:G24">D15+F15</f>
        <v>0</v>
      </c>
    </row>
    <row r="16" spans="1:7" ht="15.75" customHeight="1">
      <c r="A16" s="219"/>
      <c r="B16" s="21"/>
      <c r="C16" s="220"/>
      <c r="D16" s="21"/>
      <c r="E16" s="21"/>
      <c r="F16" s="21"/>
      <c r="G16" s="32">
        <f t="shared" si="0"/>
        <v>0</v>
      </c>
    </row>
    <row r="17" spans="1:7" ht="15.75" customHeight="1">
      <c r="A17" s="219"/>
      <c r="B17" s="21"/>
      <c r="C17" s="220"/>
      <c r="D17" s="21"/>
      <c r="E17" s="21"/>
      <c r="F17" s="21"/>
      <c r="G17" s="32">
        <f t="shared" si="0"/>
        <v>0</v>
      </c>
    </row>
    <row r="18" spans="1:7" ht="15.75" customHeight="1">
      <c r="A18" s="219"/>
      <c r="B18" s="21"/>
      <c r="C18" s="220"/>
      <c r="D18" s="21"/>
      <c r="E18" s="21"/>
      <c r="F18" s="21"/>
      <c r="G18" s="32">
        <f t="shared" si="0"/>
        <v>0</v>
      </c>
    </row>
    <row r="19" spans="1:7" ht="15.75" customHeight="1">
      <c r="A19" s="219"/>
      <c r="B19" s="21"/>
      <c r="C19" s="220"/>
      <c r="D19" s="21"/>
      <c r="E19" s="21"/>
      <c r="F19" s="21"/>
      <c r="G19" s="32">
        <f t="shared" si="0"/>
        <v>0</v>
      </c>
    </row>
    <row r="20" spans="1:7" ht="15.75" customHeight="1">
      <c r="A20" s="219"/>
      <c r="B20" s="21"/>
      <c r="C20" s="220"/>
      <c r="D20" s="21"/>
      <c r="E20" s="21"/>
      <c r="F20" s="21"/>
      <c r="G20" s="32">
        <f t="shared" si="0"/>
        <v>0</v>
      </c>
    </row>
    <row r="21" spans="1:7" ht="15.75" customHeight="1">
      <c r="A21" s="219"/>
      <c r="B21" s="21"/>
      <c r="C21" s="220"/>
      <c r="D21" s="21"/>
      <c r="E21" s="21"/>
      <c r="F21" s="21"/>
      <c r="G21" s="32">
        <f t="shared" si="0"/>
        <v>0</v>
      </c>
    </row>
    <row r="22" spans="1:7" ht="15.75" customHeight="1">
      <c r="A22" s="219"/>
      <c r="B22" s="21"/>
      <c r="C22" s="220"/>
      <c r="D22" s="21"/>
      <c r="E22" s="21"/>
      <c r="F22" s="21"/>
      <c r="G22" s="32">
        <f t="shared" si="0"/>
        <v>0</v>
      </c>
    </row>
    <row r="23" spans="1:7" ht="15.75" customHeight="1">
      <c r="A23" s="219"/>
      <c r="B23" s="21"/>
      <c r="C23" s="220"/>
      <c r="D23" s="21"/>
      <c r="E23" s="21"/>
      <c r="F23" s="21"/>
      <c r="G23" s="32">
        <f t="shared" si="0"/>
        <v>0</v>
      </c>
    </row>
    <row r="24" spans="1:7" ht="15.75" customHeight="1" thickBot="1">
      <c r="A24" s="33"/>
      <c r="B24" s="22"/>
      <c r="C24" s="221"/>
      <c r="D24" s="22"/>
      <c r="E24" s="22"/>
      <c r="F24" s="22"/>
      <c r="G24" s="34">
        <f t="shared" si="0"/>
        <v>0</v>
      </c>
    </row>
    <row r="25" spans="1:7" s="36" customFormat="1" ht="18" customHeight="1" thickBot="1">
      <c r="A25" s="75" t="s">
        <v>48</v>
      </c>
      <c r="B25" s="35">
        <f>SUM(B7:B24)</f>
        <v>133561373</v>
      </c>
      <c r="C25" s="53"/>
      <c r="D25" s="35">
        <f>SUM(D7:D24)</f>
        <v>5473724</v>
      </c>
      <c r="E25" s="35">
        <f>SUM(E7:E24)</f>
        <v>88687650</v>
      </c>
      <c r="F25" s="35">
        <f>SUM(F7:F24)</f>
        <v>1508500</v>
      </c>
      <c r="G25" s="35">
        <f>SUM(G7:G24)</f>
        <v>6982224</v>
      </c>
    </row>
  </sheetData>
  <sheetProtection/>
  <mergeCells count="2">
    <mergeCell ref="A3:G3"/>
    <mergeCell ref="B1:G1"/>
  </mergeCells>
  <printOptions horizontalCentered="1"/>
  <pageMargins left="0.61" right="0.52" top="1.02" bottom="0.984251968503937" header="0.7874015748031497" footer="0.7874015748031497"/>
  <pageSetup horizontalDpi="300" verticalDpi="300" orientation="landscape" paperSize="9" scale="96" r:id="rId1"/>
  <headerFooter alignWithMargins="0">
    <oddHeader xml:space="preserve">&amp;R&amp;"Times New Roman CE,Félkövér dőlt"&amp;11 3. melléklet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tabSelected="1" zoomScale="120" zoomScaleNormal="120" workbookViewId="0" topLeftCell="A7">
      <selection activeCell="A11" sqref="A11"/>
    </sheetView>
  </sheetViews>
  <sheetFormatPr defaultColWidth="9.00390625" defaultRowHeight="12.75"/>
  <cols>
    <col min="1" max="1" width="54.125" style="27" customWidth="1"/>
    <col min="2" max="2" width="15.625" style="26" customWidth="1"/>
    <col min="3" max="3" width="16.375" style="26" customWidth="1"/>
    <col min="4" max="5" width="18.00390625" style="26" customWidth="1"/>
    <col min="6" max="6" width="16.625" style="26" customWidth="1"/>
    <col min="7" max="7" width="18.875" style="26" customWidth="1"/>
    <col min="8" max="9" width="12.875" style="26" customWidth="1"/>
    <col min="10" max="10" width="13.875" style="26" customWidth="1"/>
    <col min="11" max="16384" width="9.375" style="26" customWidth="1"/>
  </cols>
  <sheetData>
    <row r="1" spans="1:7" ht="20.25" customHeight="1">
      <c r="A1" s="311"/>
      <c r="B1" s="696" t="str">
        <f>CONCATENATE("4. melléklet ",IB_ALAPADATOK!A7," ",IB_ALAPADATOK!B7," ",IB_ALAPADATOK!C7," ",IB_ALAPADATOK!D7)</f>
        <v>4. melléklet a 2020. I. félévi költségvetési tájékoztatóhoz</v>
      </c>
      <c r="C1" s="696"/>
      <c r="D1" s="696"/>
      <c r="E1" s="696"/>
      <c r="F1" s="696"/>
      <c r="G1" s="696"/>
    </row>
    <row r="2" spans="1:7" ht="12.75">
      <c r="A2" s="311"/>
      <c r="B2" s="312"/>
      <c r="C2" s="312"/>
      <c r="D2" s="312"/>
      <c r="E2" s="312"/>
      <c r="F2" s="312"/>
      <c r="G2" s="312"/>
    </row>
    <row r="3" spans="1:7" ht="24.75" customHeight="1">
      <c r="A3" s="695" t="s">
        <v>1</v>
      </c>
      <c r="B3" s="695"/>
      <c r="C3" s="695"/>
      <c r="D3" s="695"/>
      <c r="E3" s="695"/>
      <c r="F3" s="695"/>
      <c r="G3" s="695"/>
    </row>
    <row r="4" spans="1:7" ht="23.25" customHeight="1" thickBot="1">
      <c r="A4" s="311"/>
      <c r="B4" s="312"/>
      <c r="C4" s="312"/>
      <c r="D4" s="312"/>
      <c r="E4" s="312"/>
      <c r="F4" s="312"/>
      <c r="G4" s="313" t="s">
        <v>586</v>
      </c>
    </row>
    <row r="5" spans="1:7" s="28" customFormat="1" ht="48.75" customHeight="1" thickBot="1">
      <c r="A5" s="314" t="s">
        <v>52</v>
      </c>
      <c r="B5" s="293" t="s">
        <v>50</v>
      </c>
      <c r="C5" s="293" t="s">
        <v>51</v>
      </c>
      <c r="D5" s="293" t="str">
        <f>+'IB_3.sz.mell.'!D5</f>
        <v>Felhasználás   2019. XII. 31-ig</v>
      </c>
      <c r="E5" s="293" t="str">
        <f>+CONCATENATE(LEFT(IB_ÖSSZEFÜGGÉSEK!A6,4),". évi",CHAR(10),"módosított előirányzat")</f>
        <v>2020. évi
módosított előirányzat</v>
      </c>
      <c r="F5" s="293" t="str">
        <f>+CONCATENATE("Teljesítés ",IB_ALAPADATOK!B7,IB_ALAPADATOK!C9,"-ig")</f>
        <v>Teljesítés 2020. VII. 31.-ig</v>
      </c>
      <c r="G5" s="294" t="str">
        <f>+CONCATENATE("Összes teljesítés ",IB_ALAPADATOK!B7,IB_ALAPADATOK!C9,"-ig")</f>
        <v>Összes teljesítés 2020. VII. 31.-ig</v>
      </c>
    </row>
    <row r="6" spans="1:7" s="31" customFormat="1" ht="15" customHeight="1" thickBot="1">
      <c r="A6" s="315" t="s">
        <v>397</v>
      </c>
      <c r="B6" s="316" t="s">
        <v>398</v>
      </c>
      <c r="C6" s="316" t="s">
        <v>399</v>
      </c>
      <c r="D6" s="316" t="s">
        <v>401</v>
      </c>
      <c r="E6" s="316" t="s">
        <v>400</v>
      </c>
      <c r="F6" s="316" t="s">
        <v>402</v>
      </c>
      <c r="G6" s="317" t="s">
        <v>451</v>
      </c>
    </row>
    <row r="7" spans="1:7" ht="15.75" customHeight="1">
      <c r="A7" s="635" t="s">
        <v>600</v>
      </c>
      <c r="B7" s="629">
        <v>7379272</v>
      </c>
      <c r="C7" s="630" t="s">
        <v>595</v>
      </c>
      <c r="D7" s="629">
        <v>4043272</v>
      </c>
      <c r="E7" s="629">
        <v>3336000</v>
      </c>
      <c r="F7" s="38">
        <v>3336000</v>
      </c>
      <c r="G7" s="39">
        <f>D7+F7</f>
        <v>7379272</v>
      </c>
    </row>
    <row r="8" spans="1:7" ht="15.75" customHeight="1">
      <c r="A8" s="632" t="s">
        <v>607</v>
      </c>
      <c r="B8" s="627">
        <v>24400000</v>
      </c>
      <c r="C8" s="628" t="s">
        <v>595</v>
      </c>
      <c r="D8" s="627">
        <v>4267200</v>
      </c>
      <c r="E8" s="627">
        <v>20132800</v>
      </c>
      <c r="F8" s="21">
        <v>16306800</v>
      </c>
      <c r="G8" s="39">
        <f aca="true" t="shared" si="0" ref="G8:G25">D8+F8</f>
        <v>20574000</v>
      </c>
    </row>
    <row r="9" spans="1:7" ht="15.75" customHeight="1">
      <c r="A9" s="634" t="s">
        <v>601</v>
      </c>
      <c r="B9" s="627">
        <v>14999999</v>
      </c>
      <c r="C9" s="628" t="s">
        <v>602</v>
      </c>
      <c r="D9" s="627">
        <v>300000</v>
      </c>
      <c r="E9" s="627">
        <v>14999999</v>
      </c>
      <c r="F9" s="38">
        <v>13800000</v>
      </c>
      <c r="G9" s="39">
        <f t="shared" si="0"/>
        <v>14100000</v>
      </c>
    </row>
    <row r="10" spans="1:7" ht="15.75" customHeight="1" thickBot="1">
      <c r="A10" s="635" t="s">
        <v>606</v>
      </c>
      <c r="B10" s="38">
        <v>635000</v>
      </c>
      <c r="C10" s="222" t="s">
        <v>602</v>
      </c>
      <c r="D10" s="38"/>
      <c r="E10" s="38">
        <v>635000</v>
      </c>
      <c r="F10" s="38">
        <v>635000</v>
      </c>
      <c r="G10" s="39">
        <f t="shared" si="0"/>
        <v>635000</v>
      </c>
    </row>
    <row r="11" spans="1:7" ht="15.75" customHeight="1">
      <c r="A11" s="665" t="s">
        <v>609</v>
      </c>
      <c r="B11" s="21">
        <v>344637995</v>
      </c>
      <c r="C11" s="220" t="s">
        <v>604</v>
      </c>
      <c r="D11" s="21"/>
      <c r="E11" s="21">
        <v>302789329</v>
      </c>
      <c r="F11" s="21"/>
      <c r="G11" s="32"/>
    </row>
    <row r="12" spans="1:7" ht="15.75" customHeight="1">
      <c r="A12" s="664"/>
      <c r="B12" s="21"/>
      <c r="C12" s="220"/>
      <c r="D12" s="21"/>
      <c r="E12" s="21"/>
      <c r="F12" s="21"/>
      <c r="G12" s="32"/>
    </row>
    <row r="13" spans="1:7" ht="15.75" customHeight="1">
      <c r="A13" s="37"/>
      <c r="B13" s="38"/>
      <c r="C13" s="222"/>
      <c r="D13" s="38"/>
      <c r="E13" s="38"/>
      <c r="F13" s="38"/>
      <c r="G13" s="39">
        <f t="shared" si="0"/>
        <v>0</v>
      </c>
    </row>
    <row r="14" spans="1:7" ht="15.75" customHeight="1">
      <c r="A14" s="37"/>
      <c r="B14" s="38"/>
      <c r="C14" s="222"/>
      <c r="D14" s="38"/>
      <c r="E14" s="38"/>
      <c r="F14" s="38"/>
      <c r="G14" s="39">
        <f t="shared" si="0"/>
        <v>0</v>
      </c>
    </row>
    <row r="15" spans="1:7" ht="15.75" customHeight="1">
      <c r="A15" s="37"/>
      <c r="B15" s="38"/>
      <c r="C15" s="222"/>
      <c r="D15" s="38"/>
      <c r="E15" s="38"/>
      <c r="F15" s="38"/>
      <c r="G15" s="39">
        <f t="shared" si="0"/>
        <v>0</v>
      </c>
    </row>
    <row r="16" spans="1:7" ht="15.75" customHeight="1">
      <c r="A16" s="37"/>
      <c r="B16" s="38"/>
      <c r="C16" s="222"/>
      <c r="D16" s="38"/>
      <c r="E16" s="38"/>
      <c r="F16" s="38"/>
      <c r="G16" s="39">
        <f t="shared" si="0"/>
        <v>0</v>
      </c>
    </row>
    <row r="17" spans="1:7" ht="15.75" customHeight="1">
      <c r="A17" s="37"/>
      <c r="B17" s="38"/>
      <c r="C17" s="222"/>
      <c r="D17" s="38"/>
      <c r="E17" s="38"/>
      <c r="F17" s="38"/>
      <c r="G17" s="39">
        <f t="shared" si="0"/>
        <v>0</v>
      </c>
    </row>
    <row r="18" spans="1:7" ht="15.75" customHeight="1">
      <c r="A18" s="37"/>
      <c r="B18" s="38"/>
      <c r="C18" s="222"/>
      <c r="D18" s="38"/>
      <c r="E18" s="38"/>
      <c r="F18" s="38"/>
      <c r="G18" s="39">
        <f t="shared" si="0"/>
        <v>0</v>
      </c>
    </row>
    <row r="19" spans="1:7" ht="15.75" customHeight="1">
      <c r="A19" s="37"/>
      <c r="B19" s="38"/>
      <c r="C19" s="222"/>
      <c r="D19" s="38"/>
      <c r="E19" s="38"/>
      <c r="F19" s="38"/>
      <c r="G19" s="39">
        <f t="shared" si="0"/>
        <v>0</v>
      </c>
    </row>
    <row r="20" spans="1:7" ht="15.75" customHeight="1">
      <c r="A20" s="37"/>
      <c r="B20" s="38"/>
      <c r="C20" s="222"/>
      <c r="D20" s="38"/>
      <c r="E20" s="38"/>
      <c r="F20" s="38"/>
      <c r="G20" s="39">
        <f t="shared" si="0"/>
        <v>0</v>
      </c>
    </row>
    <row r="21" spans="1:7" ht="15.75" customHeight="1">
      <c r="A21" s="37"/>
      <c r="B21" s="38"/>
      <c r="C21" s="222"/>
      <c r="D21" s="38"/>
      <c r="E21" s="38"/>
      <c r="F21" s="38"/>
      <c r="G21" s="39">
        <f t="shared" si="0"/>
        <v>0</v>
      </c>
    </row>
    <row r="22" spans="1:7" ht="15.75" customHeight="1">
      <c r="A22" s="37"/>
      <c r="B22" s="38"/>
      <c r="C22" s="222"/>
      <c r="D22" s="38"/>
      <c r="E22" s="38"/>
      <c r="F22" s="38"/>
      <c r="G22" s="39">
        <f t="shared" si="0"/>
        <v>0</v>
      </c>
    </row>
    <row r="23" spans="1:7" ht="15.75" customHeight="1">
      <c r="A23" s="37"/>
      <c r="B23" s="38"/>
      <c r="C23" s="222"/>
      <c r="D23" s="38"/>
      <c r="E23" s="38"/>
      <c r="F23" s="38"/>
      <c r="G23" s="39">
        <f t="shared" si="0"/>
        <v>0</v>
      </c>
    </row>
    <row r="24" spans="1:7" ht="15.75" customHeight="1">
      <c r="A24" s="37"/>
      <c r="B24" s="38"/>
      <c r="C24" s="222"/>
      <c r="D24" s="38"/>
      <c r="E24" s="38"/>
      <c r="F24" s="38"/>
      <c r="G24" s="39">
        <f t="shared" si="0"/>
        <v>0</v>
      </c>
    </row>
    <row r="25" spans="1:7" ht="15.75" customHeight="1" thickBot="1">
      <c r="A25" s="40"/>
      <c r="B25" s="41"/>
      <c r="C25" s="223"/>
      <c r="D25" s="41"/>
      <c r="E25" s="41"/>
      <c r="F25" s="41"/>
      <c r="G25" s="42">
        <f t="shared" si="0"/>
        <v>0</v>
      </c>
    </row>
    <row r="26" spans="1:7" s="36" customFormat="1" ht="18" customHeight="1" thickBot="1">
      <c r="A26" s="75" t="s">
        <v>48</v>
      </c>
      <c r="B26" s="76">
        <f>SUM(B7:B25)</f>
        <v>392052266</v>
      </c>
      <c r="C26" s="54"/>
      <c r="D26" s="76">
        <f>SUM(D7:D25)</f>
        <v>8610472</v>
      </c>
      <c r="E26" s="76">
        <f>SUM(E7:E25)</f>
        <v>341893128</v>
      </c>
      <c r="F26" s="76">
        <f>SUM(F7:F25)</f>
        <v>34077800</v>
      </c>
      <c r="G26" s="43">
        <f>SUM(G7:G25)</f>
        <v>42688272</v>
      </c>
    </row>
  </sheetData>
  <sheetProtection/>
  <mergeCells count="2">
    <mergeCell ref="A3:G3"/>
    <mergeCell ref="B1:G1"/>
  </mergeCells>
  <printOptions horizontalCentered="1"/>
  <pageMargins left="0.65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&amp;R&amp;"Times New Roman CE,Félkövér dőlt"&amp;11 4. melléklet&amp;"Times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Koncz-Badacsonyi Éva</cp:lastModifiedBy>
  <cp:lastPrinted>2020-08-20T11:48:08Z</cp:lastPrinted>
  <dcterms:created xsi:type="dcterms:W3CDTF">1999-10-30T10:30:45Z</dcterms:created>
  <dcterms:modified xsi:type="dcterms:W3CDTF">2020-09-09T12:23:17Z</dcterms:modified>
  <cp:category/>
  <cp:version/>
  <cp:contentType/>
  <cp:contentStatus/>
</cp:coreProperties>
</file>